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MIZAN\اعمالي عن بعد\تحليل مالي\الشركة السعودية 1لانابيب الصلب\"/>
    </mc:Choice>
  </mc:AlternateContent>
  <bookViews>
    <workbookView xWindow="0" yWindow="0" windowWidth="7470" windowHeight="4050"/>
  </bookViews>
  <sheets>
    <sheet name="2016-017" sheetId="1" r:id="rId1"/>
    <sheet name="2017-2018" sheetId="2" r:id="rId2"/>
    <sheet name="2018-2019" sheetId="3" r:id="rId3"/>
    <sheet name="مقارنة الارباح والمبيعات"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7" i="3" l="1"/>
  <c r="G300" i="3"/>
  <c r="F300" i="3"/>
  <c r="G294" i="3"/>
  <c r="F294" i="3"/>
  <c r="J277" i="3"/>
  <c r="J266" i="3"/>
  <c r="F279" i="3"/>
  <c r="F275" i="3"/>
  <c r="F271" i="3"/>
  <c r="F267" i="3"/>
  <c r="I285" i="3"/>
  <c r="H285" i="3"/>
  <c r="G244" i="2"/>
  <c r="G210" i="3"/>
  <c r="G226" i="3"/>
  <c r="F226" i="3"/>
  <c r="F218" i="3"/>
  <c r="F219" i="3" s="1"/>
  <c r="F210" i="3"/>
  <c r="J132" i="3"/>
  <c r="I132" i="3"/>
  <c r="G132" i="3"/>
  <c r="F132" i="3"/>
  <c r="J125" i="3"/>
  <c r="I113" i="3"/>
  <c r="I100" i="3"/>
  <c r="J101" i="3"/>
  <c r="I99" i="3"/>
  <c r="J94" i="3"/>
  <c r="I92" i="3"/>
  <c r="I91" i="3"/>
  <c r="J90" i="3"/>
  <c r="J89" i="3"/>
  <c r="J83" i="3"/>
  <c r="I78" i="3"/>
  <c r="J77" i="3"/>
  <c r="I73" i="3"/>
  <c r="I101" i="3" s="1"/>
  <c r="F328" i="2"/>
  <c r="G321" i="2"/>
  <c r="F321" i="2"/>
  <c r="G315" i="2"/>
  <c r="F315" i="2"/>
  <c r="G303" i="2"/>
  <c r="G305" i="2" s="1"/>
  <c r="H298" i="2"/>
  <c r="G298" i="2"/>
  <c r="J291" i="2"/>
  <c r="F291" i="2"/>
  <c r="F287" i="2"/>
  <c r="F283" i="2"/>
  <c r="J280" i="2"/>
  <c r="F279" i="2"/>
  <c r="F267" i="2"/>
  <c r="F244" i="2"/>
  <c r="G234" i="2"/>
  <c r="F234" i="2"/>
  <c r="F223" i="2"/>
  <c r="F224" i="2" s="1"/>
  <c r="G218" i="2"/>
  <c r="F218" i="2"/>
  <c r="L168" i="2"/>
  <c r="J141" i="2" l="1"/>
  <c r="I141" i="2"/>
  <c r="G141" i="2"/>
  <c r="F141" i="2"/>
  <c r="I133" i="2"/>
  <c r="J88" i="2"/>
  <c r="I104" i="2"/>
  <c r="J102" i="2"/>
  <c r="I99" i="2"/>
  <c r="J96" i="2"/>
  <c r="I95" i="2"/>
  <c r="I106" i="2" s="1"/>
  <c r="I119" i="2"/>
  <c r="J106" i="2" l="1"/>
  <c r="B358" i="1"/>
  <c r="C351" i="1"/>
  <c r="B351" i="1"/>
  <c r="C345" i="1"/>
  <c r="B345" i="1"/>
  <c r="C325" i="1" l="1"/>
  <c r="C327" i="1" s="1"/>
  <c r="C319" i="1"/>
  <c r="D319" i="1"/>
  <c r="F312" i="1"/>
  <c r="F301" i="1"/>
  <c r="B312" i="1"/>
  <c r="B308" i="1"/>
  <c r="B304" i="1"/>
  <c r="B300" i="1"/>
  <c r="C258" i="1"/>
  <c r="B258" i="1"/>
  <c r="C252" i="1"/>
  <c r="B252" i="1"/>
  <c r="B244" i="1"/>
  <c r="B245" i="1" s="1"/>
  <c r="C239" i="1"/>
  <c r="B239" i="1"/>
  <c r="B182" i="1" l="1"/>
  <c r="B177" i="1"/>
  <c r="C196" i="1"/>
  <c r="B196" i="1"/>
  <c r="C190" i="1"/>
  <c r="B190" i="1"/>
  <c r="C177" i="1"/>
  <c r="B183" i="1" l="1"/>
  <c r="F130" i="1"/>
  <c r="D130" i="1"/>
  <c r="E130" i="1"/>
  <c r="C130" i="1"/>
  <c r="L182" i="3" l="1"/>
  <c r="K182" i="3"/>
  <c r="J182" i="3"/>
  <c r="L181" i="3"/>
  <c r="K181" i="3"/>
  <c r="J181" i="3"/>
  <c r="L180" i="3"/>
  <c r="K180" i="3"/>
  <c r="J180" i="3"/>
  <c r="I180" i="3"/>
  <c r="L179" i="3"/>
  <c r="K179" i="3"/>
  <c r="I179" i="3"/>
  <c r="K178" i="3"/>
  <c r="J178" i="3"/>
  <c r="I178" i="3"/>
  <c r="K177" i="3"/>
  <c r="K175" i="3"/>
  <c r="L174" i="3"/>
  <c r="K174" i="3"/>
  <c r="J174" i="3"/>
  <c r="I174" i="3"/>
  <c r="L172" i="3"/>
  <c r="K172" i="3"/>
  <c r="J172" i="3"/>
  <c r="I172" i="3"/>
  <c r="H169" i="3"/>
  <c r="J169" i="3" s="1"/>
  <c r="G169" i="3"/>
  <c r="I169" i="3" s="1"/>
  <c r="L168" i="3"/>
  <c r="K168" i="3"/>
  <c r="J168" i="3"/>
  <c r="I168" i="3"/>
  <c r="L167" i="3"/>
  <c r="K167" i="3"/>
  <c r="J167" i="3"/>
  <c r="I167" i="3"/>
  <c r="L166" i="3"/>
  <c r="K166" i="3"/>
  <c r="J166" i="3"/>
  <c r="I166" i="3"/>
  <c r="H164" i="3"/>
  <c r="J164" i="3" s="1"/>
  <c r="G164" i="3"/>
  <c r="I164" i="3" s="1"/>
  <c r="L163" i="3"/>
  <c r="K163" i="3"/>
  <c r="J163" i="3"/>
  <c r="I163" i="3"/>
  <c r="L162" i="3"/>
  <c r="K162" i="3"/>
  <c r="J162" i="3"/>
  <c r="I162" i="3"/>
  <c r="K187" i="2"/>
  <c r="J187" i="2"/>
  <c r="K186" i="2"/>
  <c r="J186" i="2"/>
  <c r="L185" i="2"/>
  <c r="K185" i="2"/>
  <c r="J185" i="2"/>
  <c r="I185" i="2"/>
  <c r="L184" i="2"/>
  <c r="K184" i="2"/>
  <c r="J184" i="2"/>
  <c r="I184" i="2"/>
  <c r="L183" i="2"/>
  <c r="K183" i="2"/>
  <c r="J183" i="2"/>
  <c r="I183" i="2"/>
  <c r="L180" i="2"/>
  <c r="K180" i="2"/>
  <c r="J180" i="2"/>
  <c r="I180" i="2"/>
  <c r="L178" i="2"/>
  <c r="K178" i="2"/>
  <c r="J178" i="2"/>
  <c r="I178" i="2"/>
  <c r="H175" i="2"/>
  <c r="G175" i="2"/>
  <c r="I175" i="2" s="1"/>
  <c r="L174" i="2"/>
  <c r="K174" i="2"/>
  <c r="J174" i="2"/>
  <c r="I174" i="2"/>
  <c r="L173" i="2"/>
  <c r="K173" i="2"/>
  <c r="J173" i="2"/>
  <c r="I173" i="2"/>
  <c r="L172" i="2"/>
  <c r="K172" i="2"/>
  <c r="J172" i="2"/>
  <c r="I172" i="2"/>
  <c r="H170" i="2"/>
  <c r="G170" i="2"/>
  <c r="I170" i="2" s="1"/>
  <c r="L169" i="2"/>
  <c r="K169" i="2"/>
  <c r="J169" i="2"/>
  <c r="I169" i="2"/>
  <c r="K168" i="2"/>
  <c r="J168" i="2"/>
  <c r="I168" i="2"/>
  <c r="K50" i="3"/>
  <c r="L50" i="3" s="1"/>
  <c r="H47" i="3"/>
  <c r="K47" i="3" s="1"/>
  <c r="L47" i="3" s="1"/>
  <c r="G47" i="3"/>
  <c r="K46" i="3"/>
  <c r="L46" i="3" s="1"/>
  <c r="K45" i="3"/>
  <c r="L45" i="3" s="1"/>
  <c r="K44" i="3"/>
  <c r="K43" i="3"/>
  <c r="L43" i="3" s="1"/>
  <c r="K42" i="3"/>
  <c r="K41" i="3"/>
  <c r="K40" i="3"/>
  <c r="L40" i="3" s="1"/>
  <c r="H38" i="3"/>
  <c r="G38" i="3"/>
  <c r="K37" i="3"/>
  <c r="L37" i="3" s="1"/>
  <c r="K36" i="3"/>
  <c r="L36" i="3" s="1"/>
  <c r="K35" i="3"/>
  <c r="L35" i="3" s="1"/>
  <c r="K34" i="3"/>
  <c r="L34" i="3" s="1"/>
  <c r="K33" i="3"/>
  <c r="H32" i="3"/>
  <c r="G32" i="3"/>
  <c r="K31" i="3"/>
  <c r="L31" i="3" s="1"/>
  <c r="K30" i="3"/>
  <c r="L30" i="3" s="1"/>
  <c r="K29" i="3"/>
  <c r="L29" i="3" s="1"/>
  <c r="K28" i="3"/>
  <c r="L28" i="3" s="1"/>
  <c r="K27" i="3"/>
  <c r="L27" i="3" s="1"/>
  <c r="K26" i="3"/>
  <c r="L26" i="3" s="1"/>
  <c r="H22" i="3"/>
  <c r="G22" i="3"/>
  <c r="K21" i="3"/>
  <c r="K20" i="3"/>
  <c r="L20" i="3" s="1"/>
  <c r="K19" i="3"/>
  <c r="L19" i="3" s="1"/>
  <c r="K18" i="3"/>
  <c r="L18" i="3" s="1"/>
  <c r="H16" i="3"/>
  <c r="G16" i="3"/>
  <c r="G23" i="3" s="1"/>
  <c r="K15" i="3"/>
  <c r="L15" i="3" s="1"/>
  <c r="K14" i="3"/>
  <c r="L14" i="3" s="1"/>
  <c r="K13" i="3"/>
  <c r="K12" i="3"/>
  <c r="L12" i="3" s="1"/>
  <c r="K11" i="3"/>
  <c r="L11" i="3" s="1"/>
  <c r="K49" i="2"/>
  <c r="L49" i="2" s="1"/>
  <c r="H46" i="2"/>
  <c r="G46" i="2"/>
  <c r="K45" i="2"/>
  <c r="L45" i="2" s="1"/>
  <c r="K44" i="2"/>
  <c r="L44" i="2" s="1"/>
  <c r="K43" i="2"/>
  <c r="K42" i="2"/>
  <c r="L42" i="2" s="1"/>
  <c r="K41" i="2"/>
  <c r="K40" i="2"/>
  <c r="K39" i="2"/>
  <c r="L39" i="2" s="1"/>
  <c r="H37" i="2"/>
  <c r="G37" i="2"/>
  <c r="K36" i="2"/>
  <c r="L36" i="2" s="1"/>
  <c r="K35" i="2"/>
  <c r="L35" i="2" s="1"/>
  <c r="K34" i="2"/>
  <c r="L34" i="2" s="1"/>
  <c r="K33" i="2"/>
  <c r="L33" i="2" s="1"/>
  <c r="H31" i="2"/>
  <c r="G31" i="2"/>
  <c r="K30" i="2"/>
  <c r="L30" i="2" s="1"/>
  <c r="K29" i="2"/>
  <c r="L29" i="2" s="1"/>
  <c r="K28" i="2"/>
  <c r="L28" i="2" s="1"/>
  <c r="K27" i="2"/>
  <c r="L27" i="2" s="1"/>
  <c r="K26" i="2"/>
  <c r="L26" i="2" s="1"/>
  <c r="K25" i="2"/>
  <c r="L25" i="2" s="1"/>
  <c r="H21" i="2"/>
  <c r="G21" i="2"/>
  <c r="K20" i="2"/>
  <c r="K19" i="2"/>
  <c r="L19" i="2" s="1"/>
  <c r="K18" i="2"/>
  <c r="L18" i="2" s="1"/>
  <c r="K17" i="2"/>
  <c r="L17" i="2" s="1"/>
  <c r="H15" i="2"/>
  <c r="G15" i="2"/>
  <c r="K14" i="2"/>
  <c r="L14" i="2" s="1"/>
  <c r="K13" i="2"/>
  <c r="L13" i="2" s="1"/>
  <c r="K12" i="2"/>
  <c r="K11" i="2"/>
  <c r="L11" i="2" s="1"/>
  <c r="K10" i="2"/>
  <c r="L10" i="2" s="1"/>
  <c r="A18" i="1"/>
  <c r="C47" i="1"/>
  <c r="A26" i="1" s="1"/>
  <c r="G124" i="1"/>
  <c r="F122" i="1"/>
  <c r="F108" i="1"/>
  <c r="H48" i="3" l="1"/>
  <c r="H49" i="3" s="1"/>
  <c r="J45" i="3" s="1"/>
  <c r="K32" i="3"/>
  <c r="L32" i="3" s="1"/>
  <c r="H23" i="3"/>
  <c r="J22" i="3" s="1"/>
  <c r="L169" i="3"/>
  <c r="H22" i="2"/>
  <c r="J15" i="2" s="1"/>
  <c r="K21" i="2"/>
  <c r="L21" i="2" s="1"/>
  <c r="H47" i="2"/>
  <c r="H48" i="2" s="1"/>
  <c r="J37" i="2" s="1"/>
  <c r="G22" i="2"/>
  <c r="I11" i="2" s="1"/>
  <c r="K37" i="2"/>
  <c r="L37" i="2" s="1"/>
  <c r="K46" i="2"/>
  <c r="L46" i="2" s="1"/>
  <c r="K175" i="2"/>
  <c r="H176" i="2"/>
  <c r="H179" i="2" s="1"/>
  <c r="K164" i="3"/>
  <c r="G170" i="3"/>
  <c r="L170" i="3" s="1"/>
  <c r="L164" i="3"/>
  <c r="K169" i="3"/>
  <c r="H170" i="3"/>
  <c r="J170" i="2"/>
  <c r="L175" i="2"/>
  <c r="K170" i="2"/>
  <c r="G176" i="2"/>
  <c r="L170" i="2"/>
  <c r="J175" i="2"/>
  <c r="J13" i="3"/>
  <c r="K23" i="3"/>
  <c r="L23" i="3" s="1"/>
  <c r="I22" i="3"/>
  <c r="J46" i="3"/>
  <c r="J31" i="3"/>
  <c r="J27" i="3"/>
  <c r="J26" i="3"/>
  <c r="J36" i="3"/>
  <c r="J40" i="3"/>
  <c r="J47" i="3"/>
  <c r="I11" i="3"/>
  <c r="I21" i="3"/>
  <c r="I20" i="3"/>
  <c r="I19" i="3"/>
  <c r="I18" i="3"/>
  <c r="I13" i="3"/>
  <c r="I15" i="3"/>
  <c r="I14" i="3"/>
  <c r="I12" i="3"/>
  <c r="K38" i="3"/>
  <c r="L38" i="3" s="1"/>
  <c r="K16" i="3"/>
  <c r="L16" i="3" s="1"/>
  <c r="K22" i="3"/>
  <c r="L22" i="3" s="1"/>
  <c r="G48" i="3"/>
  <c r="I16" i="3"/>
  <c r="J14" i="2"/>
  <c r="J17" i="2"/>
  <c r="J18" i="2"/>
  <c r="J46" i="2"/>
  <c r="G47" i="2"/>
  <c r="K31" i="2"/>
  <c r="L31" i="2" s="1"/>
  <c r="K15" i="2"/>
  <c r="L15" i="2" s="1"/>
  <c r="H158" i="1"/>
  <c r="H159" i="1"/>
  <c r="H157" i="1"/>
  <c r="H154" i="1"/>
  <c r="H152" i="1"/>
  <c r="H147" i="1"/>
  <c r="H148" i="1"/>
  <c r="H146" i="1"/>
  <c r="H143" i="1"/>
  <c r="H142" i="1"/>
  <c r="G158" i="1"/>
  <c r="G159" i="1"/>
  <c r="G157" i="1"/>
  <c r="G154" i="1"/>
  <c r="G152" i="1"/>
  <c r="G147" i="1"/>
  <c r="G148" i="1"/>
  <c r="G146" i="1"/>
  <c r="G143" i="1"/>
  <c r="G142" i="1"/>
  <c r="F159" i="1"/>
  <c r="F158" i="1"/>
  <c r="F157" i="1"/>
  <c r="F154" i="1"/>
  <c r="F152" i="1"/>
  <c r="F148" i="1"/>
  <c r="F147" i="1"/>
  <c r="F146" i="1"/>
  <c r="F143" i="1"/>
  <c r="E159" i="1"/>
  <c r="E158" i="1"/>
  <c r="E157" i="1"/>
  <c r="E154" i="1"/>
  <c r="E152" i="1"/>
  <c r="E143" i="1"/>
  <c r="E148" i="1"/>
  <c r="E147" i="1"/>
  <c r="E146" i="1"/>
  <c r="F142" i="1"/>
  <c r="E142" i="1"/>
  <c r="H11" i="1"/>
  <c r="G41" i="1"/>
  <c r="H41" i="1" s="1"/>
  <c r="G42" i="1"/>
  <c r="H42" i="1" s="1"/>
  <c r="G43" i="1"/>
  <c r="H43" i="1" s="1"/>
  <c r="G44" i="1"/>
  <c r="H44" i="1" s="1"/>
  <c r="G45" i="1"/>
  <c r="H45" i="1" s="1"/>
  <c r="G46" i="1"/>
  <c r="G50" i="1"/>
  <c r="H50" i="1" s="1"/>
  <c r="G40" i="1"/>
  <c r="H40" i="1" s="1"/>
  <c r="G35" i="1"/>
  <c r="H35" i="1" s="1"/>
  <c r="G36" i="1"/>
  <c r="G37" i="1"/>
  <c r="G34" i="1"/>
  <c r="H34" i="1" s="1"/>
  <c r="G27" i="1"/>
  <c r="H27" i="1" s="1"/>
  <c r="G28" i="1"/>
  <c r="H28" i="1" s="1"/>
  <c r="G29" i="1"/>
  <c r="H29" i="1" s="1"/>
  <c r="G30" i="1"/>
  <c r="H30" i="1" s="1"/>
  <c r="G31" i="1"/>
  <c r="G26" i="1"/>
  <c r="H26" i="1" s="1"/>
  <c r="G19" i="1"/>
  <c r="H19" i="1" s="1"/>
  <c r="G20" i="1"/>
  <c r="H20" i="1" s="1"/>
  <c r="G21" i="1"/>
  <c r="H21" i="1" s="1"/>
  <c r="G18" i="1"/>
  <c r="H18" i="1" s="1"/>
  <c r="G12" i="1"/>
  <c r="H12" i="1" s="1"/>
  <c r="G13" i="1"/>
  <c r="H13" i="1" s="1"/>
  <c r="G14" i="1"/>
  <c r="H14" i="1" s="1"/>
  <c r="G15" i="1"/>
  <c r="H15" i="1" s="1"/>
  <c r="G11" i="1"/>
  <c r="J16" i="3" l="1"/>
  <c r="J15" i="3"/>
  <c r="J18" i="3"/>
  <c r="J11" i="3"/>
  <c r="J19" i="3"/>
  <c r="J19" i="2"/>
  <c r="K48" i="3"/>
  <c r="L48" i="3" s="1"/>
  <c r="J35" i="3"/>
  <c r="J30" i="3"/>
  <c r="J14" i="3"/>
  <c r="J12" i="3"/>
  <c r="J20" i="3"/>
  <c r="J48" i="3"/>
  <c r="J41" i="3"/>
  <c r="J37" i="3"/>
  <c r="J28" i="3"/>
  <c r="J42" i="3"/>
  <c r="J38" i="3"/>
  <c r="J32" i="3"/>
  <c r="J34" i="3"/>
  <c r="J43" i="3"/>
  <c r="J29" i="3"/>
  <c r="J45" i="2"/>
  <c r="J21" i="2"/>
  <c r="J13" i="2"/>
  <c r="J25" i="2"/>
  <c r="J26" i="2"/>
  <c r="J41" i="2"/>
  <c r="J44" i="2"/>
  <c r="J12" i="2"/>
  <c r="K47" i="2"/>
  <c r="L47" i="2" s="1"/>
  <c r="J35" i="2"/>
  <c r="J29" i="2"/>
  <c r="J47" i="2"/>
  <c r="J36" i="2"/>
  <c r="J30" i="2"/>
  <c r="J10" i="2"/>
  <c r="J20" i="2"/>
  <c r="J11" i="2"/>
  <c r="I18" i="2"/>
  <c r="J33" i="2"/>
  <c r="J42" i="2"/>
  <c r="J27" i="2"/>
  <c r="J39" i="2"/>
  <c r="J34" i="2"/>
  <c r="J43" i="2"/>
  <c r="J28" i="2"/>
  <c r="J40" i="2"/>
  <c r="I21" i="2"/>
  <c r="I19" i="2"/>
  <c r="I10" i="2"/>
  <c r="J31" i="2"/>
  <c r="I14" i="2"/>
  <c r="I17" i="2"/>
  <c r="K22" i="2"/>
  <c r="L22" i="2" s="1"/>
  <c r="I13" i="2"/>
  <c r="I20" i="2"/>
  <c r="I12" i="2"/>
  <c r="I15" i="2"/>
  <c r="J176" i="2"/>
  <c r="G173" i="3"/>
  <c r="I170" i="3"/>
  <c r="H173" i="3"/>
  <c r="J170" i="3"/>
  <c r="K170" i="3"/>
  <c r="G179" i="2"/>
  <c r="L179" i="2" s="1"/>
  <c r="I176" i="2"/>
  <c r="H181" i="2"/>
  <c r="J179" i="2"/>
  <c r="K176" i="2"/>
  <c r="L176" i="2"/>
  <c r="G49" i="3"/>
  <c r="I48" i="3" s="1"/>
  <c r="G48" i="2"/>
  <c r="I47" i="2" s="1"/>
  <c r="D149" i="1"/>
  <c r="D144" i="1"/>
  <c r="C149" i="1"/>
  <c r="E149" i="1" s="1"/>
  <c r="C144" i="1"/>
  <c r="E144" i="1" s="1"/>
  <c r="C38" i="1"/>
  <c r="D47" i="1"/>
  <c r="D38" i="1"/>
  <c r="D32" i="1"/>
  <c r="C32" i="1"/>
  <c r="D22" i="1"/>
  <c r="D16" i="1"/>
  <c r="C16" i="1"/>
  <c r="L173" i="3" l="1"/>
  <c r="K179" i="2"/>
  <c r="D23" i="1"/>
  <c r="F22" i="1" s="1"/>
  <c r="G16" i="1"/>
  <c r="H16" i="1" s="1"/>
  <c r="A28" i="1"/>
  <c r="G22" i="1"/>
  <c r="H22" i="1" s="1"/>
  <c r="C23" i="1"/>
  <c r="E16" i="1" s="1"/>
  <c r="G32" i="1"/>
  <c r="H32" i="1" s="1"/>
  <c r="D150" i="1"/>
  <c r="H144" i="1"/>
  <c r="G144" i="1"/>
  <c r="F144" i="1"/>
  <c r="H149" i="1"/>
  <c r="G149" i="1"/>
  <c r="F149" i="1"/>
  <c r="J173" i="3"/>
  <c r="H176" i="3"/>
  <c r="K173" i="3"/>
  <c r="G176" i="3"/>
  <c r="I173" i="3"/>
  <c r="H188" i="2"/>
  <c r="J181" i="2"/>
  <c r="G181" i="2"/>
  <c r="I179" i="2"/>
  <c r="I41" i="3"/>
  <c r="I40" i="3"/>
  <c r="I37" i="3"/>
  <c r="I34" i="3"/>
  <c r="I46" i="3"/>
  <c r="I45" i="3"/>
  <c r="I42" i="3"/>
  <c r="I31" i="3"/>
  <c r="I30" i="3"/>
  <c r="I29" i="3"/>
  <c r="I28" i="3"/>
  <c r="I27" i="3"/>
  <c r="I26" i="3"/>
  <c r="I43" i="3"/>
  <c r="I36" i="3"/>
  <c r="I35" i="3"/>
  <c r="I32" i="3"/>
  <c r="I47" i="3"/>
  <c r="I38" i="3"/>
  <c r="K49" i="3"/>
  <c r="L49" i="3" s="1"/>
  <c r="I43" i="2"/>
  <c r="I42" i="2"/>
  <c r="I36" i="2"/>
  <c r="I35" i="2"/>
  <c r="I34" i="2"/>
  <c r="I33" i="2"/>
  <c r="I29" i="2"/>
  <c r="I26" i="2"/>
  <c r="I45" i="2"/>
  <c r="I44" i="2"/>
  <c r="I40" i="2"/>
  <c r="I37" i="2"/>
  <c r="I30" i="2"/>
  <c r="I28" i="2"/>
  <c r="I25" i="2"/>
  <c r="I41" i="2"/>
  <c r="I39" i="2"/>
  <c r="I27" i="2"/>
  <c r="K48" i="2"/>
  <c r="L48" i="2" s="1"/>
  <c r="I46" i="2"/>
  <c r="I31" i="2"/>
  <c r="C48" i="1"/>
  <c r="G38" i="1"/>
  <c r="H38" i="1" s="1"/>
  <c r="G47" i="1"/>
  <c r="H47" i="1" s="1"/>
  <c r="D48" i="1"/>
  <c r="C150" i="1"/>
  <c r="F16" i="1" l="1"/>
  <c r="G183" i="3"/>
  <c r="L176" i="3"/>
  <c r="E15" i="1"/>
  <c r="E20" i="1"/>
  <c r="E12" i="1"/>
  <c r="E21" i="1"/>
  <c r="E11" i="1"/>
  <c r="E13" i="1"/>
  <c r="E18" i="1"/>
  <c r="E22" i="1"/>
  <c r="E23" i="1" s="1"/>
  <c r="E14" i="1"/>
  <c r="E19" i="1"/>
  <c r="F20" i="1"/>
  <c r="F15" i="1"/>
  <c r="F11" i="1"/>
  <c r="F19" i="1"/>
  <c r="F14" i="1"/>
  <c r="G23" i="1"/>
  <c r="H23" i="1" s="1"/>
  <c r="F18" i="1"/>
  <c r="F13" i="1"/>
  <c r="F21" i="1"/>
  <c r="F12" i="1"/>
  <c r="C153" i="1"/>
  <c r="E150" i="1"/>
  <c r="D153" i="1"/>
  <c r="H150" i="1"/>
  <c r="G150" i="1"/>
  <c r="F150" i="1"/>
  <c r="J176" i="3"/>
  <c r="H183" i="3"/>
  <c r="K176" i="3"/>
  <c r="G188" i="2"/>
  <c r="I188" i="2" s="1"/>
  <c r="I181" i="2"/>
  <c r="L181" i="2"/>
  <c r="J188" i="2"/>
  <c r="K181" i="2"/>
  <c r="G48" i="1"/>
  <c r="H48" i="1" s="1"/>
  <c r="D49" i="1"/>
  <c r="F29" i="1" s="1"/>
  <c r="C49" i="1"/>
  <c r="F34" i="1"/>
  <c r="F28" i="1"/>
  <c r="F36" i="1"/>
  <c r="F30" i="1"/>
  <c r="F26" i="1" l="1"/>
  <c r="D155" i="1"/>
  <c r="F153" i="1"/>
  <c r="H153" i="1"/>
  <c r="G153" i="1"/>
  <c r="C155" i="1"/>
  <c r="E153" i="1"/>
  <c r="L183" i="3"/>
  <c r="K183" i="3"/>
  <c r="J183" i="3"/>
  <c r="K188" i="2"/>
  <c r="L188" i="2"/>
  <c r="E43" i="1"/>
  <c r="E34" i="1"/>
  <c r="E29" i="1"/>
  <c r="E28" i="1"/>
  <c r="E49" i="1"/>
  <c r="E45" i="1"/>
  <c r="E41" i="1"/>
  <c r="E36" i="1"/>
  <c r="E27" i="1"/>
  <c r="E44" i="1"/>
  <c r="E35" i="1"/>
  <c r="E26" i="1"/>
  <c r="E46" i="1"/>
  <c r="E42" i="1"/>
  <c r="E37" i="1"/>
  <c r="E31" i="1"/>
  <c r="E40" i="1"/>
  <c r="E30" i="1"/>
  <c r="E32" i="1"/>
  <c r="E38" i="1"/>
  <c r="E47" i="1"/>
  <c r="F46" i="1"/>
  <c r="F42" i="1"/>
  <c r="F44" i="1"/>
  <c r="F40" i="1"/>
  <c r="G49" i="1"/>
  <c r="H49" i="1" s="1"/>
  <c r="F45" i="1"/>
  <c r="F41" i="1"/>
  <c r="F43" i="1"/>
  <c r="F47" i="1"/>
  <c r="F35" i="1"/>
  <c r="F32" i="1"/>
  <c r="F38" i="1"/>
  <c r="F48" i="1"/>
  <c r="F27" i="1"/>
  <c r="F31" i="1"/>
  <c r="F37" i="1"/>
  <c r="E48" i="1"/>
  <c r="C160" i="1" l="1"/>
  <c r="E160" i="1" s="1"/>
  <c r="E155" i="1"/>
  <c r="D160" i="1"/>
  <c r="H155" i="1"/>
  <c r="G155" i="1"/>
  <c r="F155" i="1"/>
  <c r="H160" i="1" l="1"/>
  <c r="G160" i="1"/>
  <c r="F160" i="1"/>
  <c r="I123" i="3"/>
  <c r="G95" i="1"/>
  <c r="F95" i="1"/>
</calcChain>
</file>

<file path=xl/sharedStrings.xml><?xml version="1.0" encoding="utf-8"?>
<sst xmlns="http://schemas.openxmlformats.org/spreadsheetml/2006/main" count="633" uniqueCount="190">
  <si>
    <t>المبالغ</t>
  </si>
  <si>
    <t>النسبة المئوية من المجموع</t>
  </si>
  <si>
    <t>الزيادة(والنقص)</t>
  </si>
  <si>
    <t>القيمة</t>
  </si>
  <si>
    <t>النسبة المئوية</t>
  </si>
  <si>
    <t>مصروفات مدفوعة مقدما</t>
  </si>
  <si>
    <t>دائنون</t>
  </si>
  <si>
    <t>حقوق الملكية</t>
  </si>
  <si>
    <t>راس المال</t>
  </si>
  <si>
    <t>المبيعات</t>
  </si>
  <si>
    <t>تكلفة البضاعة المباعة</t>
  </si>
  <si>
    <t>مجمل الربح</t>
  </si>
  <si>
    <t>المصاريف</t>
  </si>
  <si>
    <t xml:space="preserve">بيعية </t>
  </si>
  <si>
    <t>ادارية</t>
  </si>
  <si>
    <t>محموع المصاريف</t>
  </si>
  <si>
    <t>المصاريف المالية</t>
  </si>
  <si>
    <t>استثمار في شركات زميلة</t>
  </si>
  <si>
    <t>اعمال راسمالية تحت التنفيذ</t>
  </si>
  <si>
    <t xml:space="preserve">مصروفات مدفوعة مقدما وموجودات اخرى </t>
  </si>
  <si>
    <t>مصروفات مستحقة وخصوم اخرى</t>
  </si>
  <si>
    <t>مستحقات الزكاة وضريبة الدخل</t>
  </si>
  <si>
    <t>مستحق لاطراف ذات علاقة</t>
  </si>
  <si>
    <t>سحب على المكشوف</t>
  </si>
  <si>
    <t>قرض قصير الاجل</t>
  </si>
  <si>
    <t xml:space="preserve"> قروض طويلة الاجل</t>
  </si>
  <si>
    <t>مؤونات نهاية الخدمة</t>
  </si>
  <si>
    <t>علاوة اصدار اسهم</t>
  </si>
  <si>
    <t>احتياطي نظامي</t>
  </si>
  <si>
    <t>اسهم الخزينة(برانامج تمليك اسهم الموظفين)</t>
  </si>
  <si>
    <t>خسائر متراكمة</t>
  </si>
  <si>
    <t>نقدية وبنوك</t>
  </si>
  <si>
    <t>احتياطيات اخرى</t>
  </si>
  <si>
    <t>حجوزات دائنة</t>
  </si>
  <si>
    <t>التزامات عقود التاجير التمويلي</t>
  </si>
  <si>
    <t>عقود التاجير التمويلي</t>
  </si>
  <si>
    <t>الموجودات</t>
  </si>
  <si>
    <t>الموجودات الثابتة</t>
  </si>
  <si>
    <t>عقارات الات ومعدات و اثاث</t>
  </si>
  <si>
    <t>موجودات غير مادية</t>
  </si>
  <si>
    <t>الموجودات المتداولة</t>
  </si>
  <si>
    <t>مدينون</t>
  </si>
  <si>
    <t>مخزون</t>
  </si>
  <si>
    <t>اجمالي الموجودات</t>
  </si>
  <si>
    <t>المطلوبات</t>
  </si>
  <si>
    <t>اجمالي حقوق الملكية</t>
  </si>
  <si>
    <t>اجمالي المطلوبات</t>
  </si>
  <si>
    <t>مطلوبات(التزامات) ثابتة</t>
  </si>
  <si>
    <t>مطلوبات(التزامات) متداولة</t>
  </si>
  <si>
    <t>اجمالي الالتزامات الثابتة والمتداولة</t>
  </si>
  <si>
    <t>الشركة السعودية لانابيب الصلب ش.م.ل</t>
  </si>
  <si>
    <t>احتياطيات اخرى واكتوارية</t>
  </si>
  <si>
    <t>ذمم مدينة طويلة الاجل</t>
  </si>
  <si>
    <t xml:space="preserve"> قروض طويلة الاجل وذمم تجارية طويلة</t>
  </si>
  <si>
    <t>الربح التشغيلي</t>
  </si>
  <si>
    <t xml:space="preserve"> المبيعات</t>
  </si>
  <si>
    <t>الفوائد على القروض والمصاريف التمويلية</t>
  </si>
  <si>
    <t>مصاريف وايرادات خارج الاستثمار</t>
  </si>
  <si>
    <t xml:space="preserve">صافي الربح قبل الزكاة وضريبة الدخل </t>
  </si>
  <si>
    <t xml:space="preserve"> الزكاة وضريبة الدخل</t>
  </si>
  <si>
    <t>حصة الشركة من ربح شركة زميلة</t>
  </si>
  <si>
    <t>صافي الربح بعد الضريبة</t>
  </si>
  <si>
    <t>صافي الربح</t>
  </si>
  <si>
    <t>مصاريف ادارية اخرى</t>
  </si>
  <si>
    <t xml:space="preserve"> مؤونة موظفين</t>
  </si>
  <si>
    <t>مؤونات هبوط اسعار استثنائي على الالات والمعدات</t>
  </si>
  <si>
    <t>الانخفاض في قيمة استثمار في شركة زميلة</t>
  </si>
  <si>
    <t>مخصص مقابل ضمان عن شركة مستثمر فيها</t>
  </si>
  <si>
    <t>ايراد ضريبية (مؤجلة)</t>
  </si>
  <si>
    <t>%</t>
  </si>
  <si>
    <t xml:space="preserve"> مقارنة المركز المالي لسنتي 2016-2017</t>
  </si>
  <si>
    <t>ريال</t>
  </si>
  <si>
    <t>اسهم الخزينة(برنامج تمليك اسهم الموظفين)</t>
  </si>
  <si>
    <t xml:space="preserve"> مقارنة المركز المالي لسنتي 2017-2018</t>
  </si>
  <si>
    <t xml:space="preserve"> مقارنة المركز المالي لسنتي 2018-2019</t>
  </si>
  <si>
    <t>موجودات اخرى ومصروفات مدفوعة مقدما واصول ضريبية مؤجلة</t>
  </si>
  <si>
    <t xml:space="preserve"> مقارنة قائمة دخل عن سنتي 2016- 2017</t>
  </si>
  <si>
    <t>نسبة 2017/2018</t>
  </si>
  <si>
    <t>نسبة 2016/2017</t>
  </si>
  <si>
    <t xml:space="preserve"> مقارنة قائمة دخل عن سنتي 2017- 2018</t>
  </si>
  <si>
    <t xml:space="preserve"> مقارنة قائمة دخل عن سنتي 2018- 2019</t>
  </si>
  <si>
    <t>نسبة 2018/2019</t>
  </si>
  <si>
    <t>مصادر الاموال</t>
  </si>
  <si>
    <t>استخدامات الاموال</t>
  </si>
  <si>
    <t>الرصيد الافتتاحي</t>
  </si>
  <si>
    <t>التدفقات النقدية الخارجة</t>
  </si>
  <si>
    <t>اجمالي التدفقات النقدية الخارجة</t>
  </si>
  <si>
    <t>التدفقات النقدية الداخلة</t>
  </si>
  <si>
    <t>اجمالي التدفقات النقدية الداخلة</t>
  </si>
  <si>
    <t>صافي التدفق النقدي</t>
  </si>
  <si>
    <t>جدول التدفقات النقدية</t>
  </si>
  <si>
    <t>الرصيد الختامي</t>
  </si>
  <si>
    <t>الشركة السعودية لانابيب الصلب ش.م.س</t>
  </si>
  <si>
    <t>مصادر الاموال واستخداماتها</t>
  </si>
  <si>
    <t>راس المال العامل</t>
  </si>
  <si>
    <t>نسبة السيولة</t>
  </si>
  <si>
    <t>نسبة الديون الى اجمالي االخصوم%</t>
  </si>
  <si>
    <t>نسية الموجودات  المتداولة الى اجمالي الموجودات</t>
  </si>
  <si>
    <t>نسبة الموجودات الثابتة الى اجمالي الموجودات</t>
  </si>
  <si>
    <t>اهم التغييرات الحاصلة في التحليل العامودي لقائمة المركز المالي%</t>
  </si>
  <si>
    <t>الدائنون</t>
  </si>
  <si>
    <t>العلاقة بين المتغيرات في التحليل الافقي لقائمة المركز المالي %</t>
  </si>
  <si>
    <t>الخصوم الخارجية</t>
  </si>
  <si>
    <t>مخطط V(V Chart)</t>
  </si>
  <si>
    <t>ROTA</t>
  </si>
  <si>
    <t>نسبة العائد على راس المال العادي</t>
  </si>
  <si>
    <t>نسبة العائد على الاصول</t>
  </si>
  <si>
    <t>الربح التشغيلي/اجمالي الاصول</t>
  </si>
  <si>
    <t>الربح بعد الزكاة و الضريبة / حقوق الملكية</t>
  </si>
  <si>
    <t>D/E</t>
  </si>
  <si>
    <t>نسبة الديون الى حقوق الملكية</t>
  </si>
  <si>
    <t>الديون/حقوق الملكية</t>
  </si>
  <si>
    <t>معدل الفائدة</t>
  </si>
  <si>
    <t>I</t>
  </si>
  <si>
    <t>الاعباء التمويلية*100/الديون</t>
  </si>
  <si>
    <t>معدل الضريبة</t>
  </si>
  <si>
    <t>متوسط تكلفةالفائدة2.13%</t>
  </si>
  <si>
    <t>T</t>
  </si>
  <si>
    <t>الزكاة وضريبة الدخل*100/الربح قبل الضريبة</t>
  </si>
  <si>
    <t>معدل الضريبة 30.32%</t>
  </si>
  <si>
    <r>
      <t>ROE</t>
    </r>
    <r>
      <rPr>
        <b/>
        <sz val="8"/>
        <color theme="1"/>
        <rFont val="Calibri"/>
        <family val="2"/>
        <scheme val="minor"/>
      </rPr>
      <t>BT</t>
    </r>
  </si>
  <si>
    <t>الربح قبل الزكاة والضريببة/حقوق الملكية</t>
  </si>
  <si>
    <t>ROTA-0.57%</t>
  </si>
  <si>
    <r>
      <t>ROE</t>
    </r>
    <r>
      <rPr>
        <b/>
        <sz val="8"/>
        <color theme="1"/>
        <rFont val="Calibri"/>
        <family val="2"/>
        <scheme val="minor"/>
      </rPr>
      <t>AT</t>
    </r>
  </si>
  <si>
    <t>تحليل الاداء والقيمة والنمو 2016</t>
  </si>
  <si>
    <t>ROE(BT)  -2.44%</t>
  </si>
  <si>
    <t>ROE(AT)  -3.18%</t>
  </si>
  <si>
    <t>تحليل الاداء والقيمة والنمو 2017</t>
  </si>
  <si>
    <t>هل تبرر الزيادة في المبيعات 15.16%زيادة الدائنين 41.11%</t>
  </si>
  <si>
    <r>
      <t>ROE</t>
    </r>
    <r>
      <rPr>
        <b/>
        <sz val="8"/>
        <color theme="1"/>
        <rFont val="Calibri"/>
        <family val="2"/>
        <scheme val="minor"/>
      </rPr>
      <t>BT=</t>
    </r>
    <r>
      <rPr>
        <b/>
        <sz val="11"/>
        <color theme="1"/>
        <rFont val="Calibri"/>
        <family val="2"/>
        <scheme val="minor"/>
      </rPr>
      <t>ROTA+[(ROTA-I)*D/E]</t>
    </r>
  </si>
  <si>
    <t>معدل فائدة 1.99%</t>
  </si>
  <si>
    <t>تحليل العائد على الاصول 2017</t>
  </si>
  <si>
    <t>متوسط فترة التحصيل</t>
  </si>
  <si>
    <t>متوسط عدد ايام التخزين</t>
  </si>
  <si>
    <t>المدينين/المبيعات*365</t>
  </si>
  <si>
    <t>المخزون /المبيعات*365</t>
  </si>
  <si>
    <t>يوم</t>
  </si>
  <si>
    <t>قيمة الشركة 2017</t>
  </si>
  <si>
    <t>ربح السهم EPS</t>
  </si>
  <si>
    <t>الربح الصافي/عددالاسهم</t>
  </si>
  <si>
    <t>ربح السهم/السعر السوقي للسهم</t>
  </si>
  <si>
    <t>مرة</t>
  </si>
  <si>
    <t xml:space="preserve"> سعر السهم/ربح السهم</t>
  </si>
  <si>
    <t>حقوق الملكية/عدد الاسهم</t>
  </si>
  <si>
    <t>القيمة السوقية / القيمة الفترية</t>
  </si>
  <si>
    <t>مردود الربح Share yield</t>
  </si>
  <si>
    <t>القيمة الدفترية للسهم Book value</t>
  </si>
  <si>
    <t>Market to book value</t>
  </si>
  <si>
    <t>مكرر الربح P/E</t>
  </si>
  <si>
    <t xml:space="preserve">بما ان القيمة السوقية / القيمة الفترية &gt; 1 </t>
  </si>
  <si>
    <t xml:space="preserve">هذا يعني ان قيمة استثمارات حملة الاسهم </t>
  </si>
  <si>
    <t>قد تضاعفت 1.12 مرة</t>
  </si>
  <si>
    <t>نسبة حقوق الملكية الى اجمالي الموجودات</t>
  </si>
  <si>
    <t>نسبة المطلوبات الثابتة الى اجمالي الموجودات</t>
  </si>
  <si>
    <t>نسبة المطلوبات المتداولة الى اجمالي الموجودات</t>
  </si>
  <si>
    <t>نسبة اجمالي الالتزامات الى اجمالي الموجودات</t>
  </si>
  <si>
    <t>نسبة الدائنون الى اجمالي الموجودات</t>
  </si>
  <si>
    <t>نسبة قروض قصيرة الاجل الى اجمالي الموجودات</t>
  </si>
  <si>
    <t>نسبة قروض طويلة الاجل الى اجمالي الموجودات</t>
  </si>
  <si>
    <t>نسبة المخزون الى اجماي الموجودات</t>
  </si>
  <si>
    <t>تحليل الاداء والقيمة والنمو 2018</t>
  </si>
  <si>
    <t>معدل فائدة 2.04%</t>
  </si>
  <si>
    <t xml:space="preserve">خصوم خارجية </t>
  </si>
  <si>
    <t>حقوق ملكية</t>
  </si>
  <si>
    <t>تحليل العائد على الاصول 2018</t>
  </si>
  <si>
    <t>قيمة الشركة 2018</t>
  </si>
  <si>
    <t>قد تضاعفت 1.65 مرة</t>
  </si>
  <si>
    <t xml:space="preserve">هل تبرر النقص في المبيعات -7.21زيادة </t>
  </si>
  <si>
    <t xml:space="preserve"> الموجودات غير المادية 126.15</t>
  </si>
  <si>
    <t>وهل تبرر النقص في المبيعات -7.21زيادة زيادة</t>
  </si>
  <si>
    <t xml:space="preserve"> النقد والبنوك 96.33</t>
  </si>
  <si>
    <t xml:space="preserve"> الموجودات غير المادية 116.17</t>
  </si>
  <si>
    <t>والنقص في علاوات الاصدار 96.56</t>
  </si>
  <si>
    <t>علاوات لاصدار</t>
  </si>
  <si>
    <t>هل تبرر الزيادة  في المبيعات3.92 الزيادة في</t>
  </si>
  <si>
    <t>حجوات دائنة</t>
  </si>
  <si>
    <t>تحليل الاداء والقيمة والنمو 2019</t>
  </si>
  <si>
    <t>معدل فائدة 2.42%</t>
  </si>
  <si>
    <t>1حقوق ملكية</t>
  </si>
  <si>
    <t>1.12خصوم خارجية</t>
  </si>
  <si>
    <t>قد تضاعفت 2 مرة</t>
  </si>
  <si>
    <t>قيمة الشركة 2019</t>
  </si>
  <si>
    <t>تحليل العائد على الاصول 2019</t>
  </si>
  <si>
    <t>مقارنة</t>
  </si>
  <si>
    <t>الارباح التشغيلية</t>
  </si>
  <si>
    <t>المبيعات السنوية</t>
  </si>
  <si>
    <t>الشركة السعودیة لأنابیب الصلب (شركة مساھمة سعودیة)</t>
  </si>
  <si>
    <t>نسبة الديون المتداولة الى اجمالي االخصوم%</t>
  </si>
  <si>
    <t>الشركة......لانابيب الصلب ش.م</t>
  </si>
  <si>
    <t>الشركة.......لانابيب الصلب ش.م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</si>
</sst>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sz val="11"/>
      <color rgb="FFFF0000"/>
      <name val="Calibri"/>
      <family val="2"/>
      <scheme val="minor"/>
    </font>
    <font>
      <sz val="12"/>
      <color theme="1"/>
      <name val="Calibri"/>
      <family val="2"/>
      <scheme val="minor"/>
    </font>
    <font>
      <b/>
      <sz val="12"/>
      <color theme="1"/>
      <name val="Calibri"/>
      <family val="2"/>
      <scheme val="minor"/>
    </font>
    <font>
      <b/>
      <sz val="8"/>
      <color theme="1"/>
      <name val="Calibri"/>
      <family val="2"/>
      <scheme val="minor"/>
    </font>
    <font>
      <b/>
      <sz val="9"/>
      <color theme="1"/>
      <name val="Calibri"/>
      <family val="2"/>
      <scheme val="minor"/>
    </font>
    <font>
      <b/>
      <sz val="14"/>
      <color theme="1"/>
      <name val="Calibri"/>
      <family val="2"/>
      <scheme val="minor"/>
    </font>
    <font>
      <sz val="11"/>
      <name val="Calibri"/>
      <family val="2"/>
      <scheme val="minor"/>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226">
    <xf numFmtId="0" fontId="0" fillId="0" borderId="0" xfId="0"/>
    <xf numFmtId="0" fontId="0" fillId="0" borderId="6" xfId="0" applyBorder="1"/>
    <xf numFmtId="0" fontId="1" fillId="0" borderId="6" xfId="0" applyFont="1" applyBorder="1"/>
    <xf numFmtId="0" fontId="0" fillId="0" borderId="6" xfId="0" applyFill="1" applyBorder="1"/>
    <xf numFmtId="0" fontId="0" fillId="0" borderId="6" xfId="0" applyFont="1" applyFill="1" applyBorder="1"/>
    <xf numFmtId="0" fontId="1" fillId="0" borderId="6" xfId="0" applyFont="1" applyFill="1" applyBorder="1"/>
    <xf numFmtId="0" fontId="2" fillId="0" borderId="6" xfId="0" applyFont="1" applyFill="1" applyBorder="1"/>
    <xf numFmtId="0" fontId="0" fillId="0" borderId="6" xfId="0" applyFont="1" applyBorder="1"/>
    <xf numFmtId="0" fontId="1" fillId="0" borderId="6" xfId="0" applyFont="1" applyBorder="1" applyAlignment="1">
      <alignment horizontal="center"/>
    </xf>
    <xf numFmtId="0" fontId="1" fillId="0" borderId="0" xfId="0" applyFont="1"/>
    <xf numFmtId="0" fontId="0" fillId="0" borderId="6" xfId="0"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6" xfId="0" applyFont="1" applyBorder="1" applyAlignment="1">
      <alignment horizontal="center"/>
    </xf>
    <xf numFmtId="0" fontId="1" fillId="0" borderId="6" xfId="0" applyFont="1" applyBorder="1" applyAlignment="1">
      <alignment horizontal="right"/>
    </xf>
    <xf numFmtId="0" fontId="0" fillId="0" borderId="6" xfId="0" applyFont="1" applyBorder="1" applyAlignment="1">
      <alignment horizontal="right"/>
    </xf>
    <xf numFmtId="0" fontId="0" fillId="0" borderId="6" xfId="0" applyFont="1" applyFill="1" applyBorder="1" applyAlignment="1">
      <alignment horizontal="right"/>
    </xf>
    <xf numFmtId="0" fontId="0" fillId="0" borderId="6" xfId="0" applyBorder="1" applyAlignment="1">
      <alignment horizontal="right"/>
    </xf>
    <xf numFmtId="0" fontId="1" fillId="0" borderId="6" xfId="0" applyFont="1" applyFill="1" applyBorder="1" applyAlignment="1">
      <alignment horizontal="right"/>
    </xf>
    <xf numFmtId="0" fontId="0" fillId="0" borderId="6" xfId="0" applyFill="1" applyBorder="1" applyAlignment="1">
      <alignment horizontal="right"/>
    </xf>
    <xf numFmtId="0" fontId="0" fillId="0" borderId="7" xfId="0" applyFont="1" applyFill="1" applyBorder="1" applyAlignment="1">
      <alignment horizontal="right"/>
    </xf>
    <xf numFmtId="0" fontId="1" fillId="0" borderId="6" xfId="0" applyFont="1" applyBorder="1" applyAlignment="1">
      <alignment horizontal="center"/>
    </xf>
    <xf numFmtId="0" fontId="0" fillId="0" borderId="6" xfId="0" applyBorder="1" applyAlignment="1">
      <alignment horizontal="center" vertical="center"/>
    </xf>
    <xf numFmtId="2" fontId="0" fillId="0" borderId="6" xfId="0" applyNumberFormat="1" applyBorder="1" applyAlignment="1">
      <alignment horizontal="center"/>
    </xf>
    <xf numFmtId="2" fontId="1" fillId="0" borderId="6" xfId="0" applyNumberFormat="1" applyFont="1" applyBorder="1" applyAlignment="1">
      <alignment horizontal="center"/>
    </xf>
    <xf numFmtId="2" fontId="0" fillId="0" borderId="0" xfId="0" applyNumberFormat="1"/>
    <xf numFmtId="10" fontId="0" fillId="0" borderId="6" xfId="0" applyNumberFormat="1" applyBorder="1" applyAlignment="1">
      <alignment horizontal="center"/>
    </xf>
    <xf numFmtId="9" fontId="0" fillId="0" borderId="6" xfId="0" applyNumberFormat="1" applyBorder="1" applyAlignment="1">
      <alignment horizontal="center"/>
    </xf>
    <xf numFmtId="10" fontId="1" fillId="0" borderId="6" xfId="0" applyNumberFormat="1" applyFont="1" applyBorder="1" applyAlignment="1">
      <alignment horizontal="center"/>
    </xf>
    <xf numFmtId="0" fontId="0" fillId="0" borderId="0" xfId="0" applyAlignment="1">
      <alignment horizontal="center"/>
    </xf>
    <xf numFmtId="10" fontId="0" fillId="0" borderId="12" xfId="0" applyNumberFormat="1" applyBorder="1" applyAlignment="1">
      <alignment horizontal="center"/>
    </xf>
    <xf numFmtId="10" fontId="1" fillId="0" borderId="12" xfId="0" applyNumberFormat="1" applyFont="1" applyBorder="1" applyAlignment="1">
      <alignment horizontal="center"/>
    </xf>
    <xf numFmtId="0" fontId="1" fillId="0" borderId="6" xfId="0" applyFont="1" applyBorder="1" applyAlignment="1">
      <alignment horizontal="center"/>
    </xf>
    <xf numFmtId="0" fontId="0" fillId="2" borderId="6" xfId="0" applyFill="1" applyBorder="1" applyAlignment="1">
      <alignment horizontal="center"/>
    </xf>
    <xf numFmtId="0" fontId="0" fillId="2" borderId="0" xfId="0" applyFill="1" applyAlignment="1">
      <alignment horizontal="center"/>
    </xf>
    <xf numFmtId="0" fontId="0" fillId="0" borderId="0" xfId="0" applyFill="1" applyBorder="1" applyAlignment="1">
      <alignment horizontal="center"/>
    </xf>
    <xf numFmtId="0" fontId="1" fillId="0" borderId="6"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4" fillId="0" borderId="6" xfId="0" applyFont="1" applyBorder="1" applyAlignment="1">
      <alignment horizontal="center"/>
    </xf>
    <xf numFmtId="0" fontId="4" fillId="0" borderId="6" xfId="0" applyFont="1" applyFill="1" applyBorder="1" applyAlignment="1">
      <alignment horizontal="center"/>
    </xf>
    <xf numFmtId="0" fontId="4" fillId="0" borderId="0" xfId="0" applyFont="1"/>
    <xf numFmtId="0" fontId="0" fillId="0" borderId="6" xfId="0" applyBorder="1" applyAlignment="1">
      <alignment horizontal="center"/>
    </xf>
    <xf numFmtId="0" fontId="1" fillId="0" borderId="6"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0" fontId="1" fillId="0" borderId="13" xfId="0" applyFont="1" applyBorder="1" applyAlignment="1">
      <alignment horizontal="center"/>
    </xf>
    <xf numFmtId="2" fontId="1" fillId="0" borderId="19" xfId="0" applyNumberFormat="1" applyFont="1" applyBorder="1" applyAlignment="1">
      <alignment horizontal="center"/>
    </xf>
    <xf numFmtId="0" fontId="1" fillId="0" borderId="18" xfId="0" applyFont="1" applyBorder="1" applyAlignment="1">
      <alignment horizontal="center"/>
    </xf>
    <xf numFmtId="0" fontId="5" fillId="0" borderId="0" xfId="0" applyFont="1"/>
    <xf numFmtId="0" fontId="0" fillId="0" borderId="20" xfId="0" applyBorder="1" applyAlignment="1">
      <alignment horizontal="center"/>
    </xf>
    <xf numFmtId="0" fontId="0" fillId="0" borderId="3" xfId="0" applyBorder="1"/>
    <xf numFmtId="0" fontId="0" fillId="0" borderId="17" xfId="0" applyBorder="1"/>
    <xf numFmtId="0" fontId="1" fillId="0" borderId="22" xfId="0" applyFont="1" applyBorder="1" applyAlignment="1">
      <alignment horizontal="center"/>
    </xf>
    <xf numFmtId="0" fontId="0" fillId="0" borderId="5" xfId="0" applyFont="1" applyBorder="1" applyAlignment="1">
      <alignment horizontal="center"/>
    </xf>
    <xf numFmtId="0" fontId="0" fillId="0" borderId="22" xfId="0" applyFont="1" applyBorder="1" applyAlignment="1">
      <alignment horizontal="center"/>
    </xf>
    <xf numFmtId="0" fontId="0" fillId="0" borderId="19" xfId="0" applyBorder="1" applyAlignment="1">
      <alignment horizontal="center"/>
    </xf>
    <xf numFmtId="0" fontId="6" fillId="0" borderId="0" xfId="0" applyFont="1" applyAlignment="1"/>
    <xf numFmtId="2" fontId="0" fillId="0" borderId="5" xfId="0" applyNumberFormat="1" applyBorder="1" applyAlignment="1">
      <alignment horizontal="center"/>
    </xf>
    <xf numFmtId="0" fontId="0" fillId="0" borderId="22" xfId="0" applyBorder="1" applyAlignment="1">
      <alignment horizontal="center"/>
    </xf>
    <xf numFmtId="0" fontId="1" fillId="0" borderId="6" xfId="0" applyFont="1" applyBorder="1" applyAlignment="1">
      <alignment horizontal="center"/>
    </xf>
    <xf numFmtId="10" fontId="0" fillId="0" borderId="0" xfId="0" applyNumberFormat="1"/>
    <xf numFmtId="0" fontId="0" fillId="0" borderId="0" xfId="0" applyBorder="1"/>
    <xf numFmtId="10" fontId="0" fillId="0" borderId="0" xfId="0" applyNumberFormat="1" applyAlignment="1">
      <alignment horizontal="center"/>
    </xf>
    <xf numFmtId="10" fontId="0" fillId="0" borderId="0" xfId="0" applyNumberFormat="1" applyBorder="1" applyAlignment="1">
      <alignment horizontal="center"/>
    </xf>
    <xf numFmtId="0" fontId="3" fillId="0" borderId="0" xfId="0" applyFont="1" applyAlignment="1"/>
    <xf numFmtId="0" fontId="0" fillId="0" borderId="24" xfId="0" applyBorder="1"/>
    <xf numFmtId="0" fontId="1" fillId="0" borderId="2" xfId="0" applyFont="1" applyBorder="1"/>
    <xf numFmtId="10" fontId="0" fillId="0" borderId="24" xfId="0" applyNumberForma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Fill="1" applyBorder="1" applyAlignment="1">
      <alignment horizontal="center"/>
    </xf>
    <xf numFmtId="0" fontId="1" fillId="0" borderId="29" xfId="0" applyFont="1" applyFill="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10" fontId="1" fillId="0" borderId="28" xfId="0" applyNumberFormat="1" applyFont="1" applyBorder="1" applyAlignment="1">
      <alignment horizontal="center"/>
    </xf>
    <xf numFmtId="2" fontId="1" fillId="0" borderId="29" xfId="0" applyNumberFormat="1" applyFont="1" applyBorder="1" applyAlignment="1">
      <alignment horizontal="center"/>
    </xf>
    <xf numFmtId="0" fontId="1" fillId="0" borderId="0" xfId="0" applyFont="1" applyBorder="1" applyAlignment="1">
      <alignment horizontal="center"/>
    </xf>
    <xf numFmtId="0" fontId="1" fillId="0" borderId="21" xfId="0" applyFont="1" applyBorder="1" applyAlignment="1">
      <alignment horizontal="center"/>
    </xf>
    <xf numFmtId="0" fontId="1" fillId="0" borderId="26" xfId="0" applyFont="1" applyFill="1" applyBorder="1" applyAlignment="1">
      <alignment horizontal="center"/>
    </xf>
    <xf numFmtId="0" fontId="1" fillId="0" borderId="29" xfId="0" applyFont="1" applyBorder="1"/>
    <xf numFmtId="0" fontId="8" fillId="0" borderId="13" xfId="0" applyFont="1" applyBorder="1"/>
    <xf numFmtId="0" fontId="1" fillId="0" borderId="6" xfId="0" applyFont="1" applyBorder="1" applyAlignment="1">
      <alignment horizontal="center"/>
    </xf>
    <xf numFmtId="0" fontId="1" fillId="0" borderId="13" xfId="0" applyFont="1" applyBorder="1" applyAlignment="1">
      <alignment horizontal="right"/>
    </xf>
    <xf numFmtId="0" fontId="0" fillId="0" borderId="13" xfId="0" applyBorder="1" applyAlignment="1">
      <alignment horizontal="right"/>
    </xf>
    <xf numFmtId="0" fontId="8" fillId="0" borderId="6" xfId="0" applyFont="1" applyBorder="1" applyAlignment="1">
      <alignment horizontal="left"/>
    </xf>
    <xf numFmtId="0" fontId="8" fillId="0" borderId="6" xfId="0" applyFont="1" applyBorder="1" applyAlignment="1">
      <alignment horizontal="center"/>
    </xf>
    <xf numFmtId="0" fontId="1" fillId="0" borderId="0" xfId="0" applyFont="1" applyBorder="1"/>
    <xf numFmtId="10" fontId="1" fillId="0" borderId="0" xfId="0" applyNumberFormat="1" applyFont="1" applyAlignment="1">
      <alignment horizontal="center"/>
    </xf>
    <xf numFmtId="10" fontId="0" fillId="0" borderId="0" xfId="0" applyNumberFormat="1" applyAlignment="1">
      <alignment horizontal="left"/>
    </xf>
    <xf numFmtId="2" fontId="0" fillId="0" borderId="0" xfId="0" applyNumberFormat="1" applyAlignment="1">
      <alignment horizontal="center"/>
    </xf>
    <xf numFmtId="0" fontId="1" fillId="0" borderId="22" xfId="0" applyFont="1" applyBorder="1" applyAlignment="1">
      <alignment horizontal="center" vertical="center"/>
    </xf>
    <xf numFmtId="4" fontId="1" fillId="0" borderId="6" xfId="0" applyNumberFormat="1"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xf numFmtId="0" fontId="1" fillId="0" borderId="6" xfId="0" applyFont="1" applyFill="1" applyBorder="1" applyAlignment="1">
      <alignment horizontal="center"/>
    </xf>
    <xf numFmtId="0" fontId="0" fillId="0" borderId="6" xfId="0" applyBorder="1" applyAlignment="1">
      <alignment horizontal="center"/>
    </xf>
    <xf numFmtId="0" fontId="0" fillId="0" borderId="31" xfId="0" applyBorder="1" applyAlignment="1">
      <alignment horizontal="center"/>
    </xf>
    <xf numFmtId="0" fontId="4" fillId="0" borderId="31" xfId="0" applyFont="1" applyBorder="1" applyAlignment="1">
      <alignment horizontal="center"/>
    </xf>
    <xf numFmtId="0" fontId="1" fillId="0" borderId="31" xfId="0" applyFont="1" applyBorder="1" applyAlignment="1">
      <alignment horizontal="center"/>
    </xf>
    <xf numFmtId="0" fontId="0" fillId="0" borderId="31" xfId="0" applyFill="1" applyBorder="1" applyAlignment="1">
      <alignment horizontal="center"/>
    </xf>
    <xf numFmtId="0" fontId="0" fillId="0" borderId="12" xfId="0" applyBorder="1" applyAlignment="1">
      <alignment horizontal="center"/>
    </xf>
    <xf numFmtId="0" fontId="0" fillId="2" borderId="12" xfId="0" applyFill="1" applyBorder="1" applyAlignment="1">
      <alignment horizontal="center"/>
    </xf>
    <xf numFmtId="0" fontId="1" fillId="0" borderId="12" xfId="0" applyFont="1" applyBorder="1" applyAlignment="1">
      <alignment horizontal="center"/>
    </xf>
    <xf numFmtId="0" fontId="4" fillId="0" borderId="12" xfId="0" applyFont="1" applyBorder="1" applyAlignment="1">
      <alignment horizontal="center"/>
    </xf>
    <xf numFmtId="0" fontId="0" fillId="0" borderId="30" xfId="0" applyFill="1" applyBorder="1" applyAlignment="1">
      <alignment horizontal="center"/>
    </xf>
    <xf numFmtId="0" fontId="0" fillId="0" borderId="7" xfId="0" applyFont="1" applyFill="1" applyBorder="1"/>
    <xf numFmtId="0" fontId="4" fillId="2" borderId="6" xfId="0" applyFont="1" applyFill="1" applyBorder="1" applyAlignment="1">
      <alignment horizontal="center"/>
    </xf>
    <xf numFmtId="0" fontId="4" fillId="0" borderId="0" xfId="0" applyFont="1" applyAlignment="1">
      <alignment horizontal="center"/>
    </xf>
    <xf numFmtId="0" fontId="10" fillId="0" borderId="6" xfId="0" applyFont="1" applyBorder="1" applyAlignment="1">
      <alignment horizontal="center"/>
    </xf>
    <xf numFmtId="10" fontId="1" fillId="0" borderId="32" xfId="0" applyNumberFormat="1" applyFont="1" applyBorder="1" applyAlignment="1">
      <alignment horizontal="center"/>
    </xf>
    <xf numFmtId="10" fontId="1" fillId="0" borderId="14" xfId="0" applyNumberFormat="1" applyFont="1" applyBorder="1" applyAlignment="1">
      <alignment horizontal="center"/>
    </xf>
    <xf numFmtId="9" fontId="0" fillId="0" borderId="0" xfId="0" applyNumberFormat="1"/>
    <xf numFmtId="0" fontId="0" fillId="0" borderId="13" xfId="0" applyBorder="1" applyAlignment="1">
      <alignment horizontal="center"/>
    </xf>
    <xf numFmtId="0" fontId="0" fillId="0" borderId="0" xfId="0" applyAlignment="1">
      <alignment horizontal="left"/>
    </xf>
    <xf numFmtId="0" fontId="0" fillId="0" borderId="0" xfId="0" applyAlignment="1"/>
    <xf numFmtId="10" fontId="0" fillId="0" borderId="0" xfId="0" applyNumberFormat="1" applyAlignment="1">
      <alignment horizontal="right"/>
    </xf>
    <xf numFmtId="0" fontId="0" fillId="0" borderId="6" xfId="0" applyBorder="1" applyAlignment="1"/>
    <xf numFmtId="0" fontId="0" fillId="0" borderId="4" xfId="0" applyBorder="1"/>
    <xf numFmtId="0" fontId="0" fillId="0" borderId="11" xfId="0" applyBorder="1"/>
    <xf numFmtId="0" fontId="1" fillId="0" borderId="27" xfId="0" applyFont="1" applyBorder="1" applyAlignment="1">
      <alignment horizontal="center"/>
    </xf>
    <xf numFmtId="10" fontId="1" fillId="0" borderId="33" xfId="0" applyNumberFormat="1" applyFont="1" applyBorder="1" applyAlignment="1">
      <alignment horizontal="center"/>
    </xf>
    <xf numFmtId="2" fontId="1" fillId="0" borderId="34" xfId="0" applyNumberFormat="1" applyFont="1" applyBorder="1" applyAlignment="1">
      <alignment horizontal="center"/>
    </xf>
    <xf numFmtId="0" fontId="1" fillId="0" borderId="25" xfId="0" applyFont="1" applyFill="1" applyBorder="1" applyAlignment="1">
      <alignment horizontal="center"/>
    </xf>
    <xf numFmtId="0" fontId="1" fillId="0" borderId="28" xfId="0" applyFont="1" applyFill="1" applyBorder="1" applyAlignment="1">
      <alignment horizontal="center"/>
    </xf>
    <xf numFmtId="2" fontId="1" fillId="0" borderId="33" xfId="0" applyNumberFormat="1" applyFont="1" applyBorder="1" applyAlignment="1">
      <alignment horizontal="center"/>
    </xf>
    <xf numFmtId="10" fontId="1" fillId="0" borderId="34" xfId="0" applyNumberFormat="1" applyFont="1"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2" fontId="1" fillId="0" borderId="37" xfId="0" applyNumberFormat="1" applyFont="1" applyBorder="1" applyAlignment="1">
      <alignment horizontal="center"/>
    </xf>
    <xf numFmtId="10" fontId="1" fillId="0" borderId="37" xfId="0" applyNumberFormat="1" applyFont="1" applyBorder="1" applyAlignment="1">
      <alignment horizontal="center"/>
    </xf>
    <xf numFmtId="2" fontId="1" fillId="0" borderId="36" xfId="0" applyNumberFormat="1" applyFont="1" applyBorder="1" applyAlignment="1">
      <alignment horizontal="center"/>
    </xf>
    <xf numFmtId="0" fontId="1" fillId="0" borderId="37" xfId="0" applyFont="1" applyBorder="1" applyAlignment="1">
      <alignment horizontal="center"/>
    </xf>
    <xf numFmtId="0" fontId="1" fillId="0" borderId="22" xfId="0" applyFont="1" applyBorder="1"/>
    <xf numFmtId="0" fontId="1" fillId="0" borderId="20" xfId="0" applyFont="1" applyBorder="1"/>
    <xf numFmtId="0" fontId="1" fillId="0" borderId="19" xfId="0" applyFont="1" applyBorder="1"/>
    <xf numFmtId="0" fontId="0" fillId="0" borderId="35" xfId="0" applyBorder="1" applyAlignment="1">
      <alignment horizontal="center"/>
    </xf>
    <xf numFmtId="2" fontId="0" fillId="0" borderId="36" xfId="0" applyNumberFormat="1" applyBorder="1" applyAlignment="1">
      <alignment horizontal="center"/>
    </xf>
    <xf numFmtId="10" fontId="0" fillId="0" borderId="36" xfId="0" applyNumberFormat="1" applyBorder="1" applyAlignment="1">
      <alignment horizontal="center"/>
    </xf>
    <xf numFmtId="10" fontId="0" fillId="0" borderId="37" xfId="0" applyNumberFormat="1" applyBorder="1" applyAlignment="1">
      <alignment horizontal="center"/>
    </xf>
    <xf numFmtId="4" fontId="1" fillId="0" borderId="28" xfId="0" applyNumberFormat="1" applyFont="1" applyBorder="1" applyAlignment="1">
      <alignment horizontal="center"/>
    </xf>
    <xf numFmtId="0" fontId="1" fillId="0" borderId="33" xfId="0" applyFont="1" applyBorder="1" applyAlignment="1">
      <alignment horizontal="center"/>
    </xf>
    <xf numFmtId="0" fontId="1" fillId="0" borderId="34"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 fillId="0" borderId="12" xfId="0" applyFont="1" applyBorder="1" applyAlignment="1"/>
    <xf numFmtId="0" fontId="0" fillId="0" borderId="29" xfId="0" applyFill="1" applyBorder="1" applyAlignment="1">
      <alignment horizontal="center"/>
    </xf>
    <xf numFmtId="0" fontId="1" fillId="0" borderId="31" xfId="0" applyFont="1" applyBorder="1" applyAlignment="1"/>
    <xf numFmtId="0" fontId="1" fillId="0" borderId="28" xfId="0" applyFont="1" applyBorder="1"/>
    <xf numFmtId="0" fontId="0" fillId="0" borderId="29" xfId="0" applyBorder="1"/>
    <xf numFmtId="0" fontId="0" fillId="0" borderId="28" xfId="0" applyBorder="1"/>
    <xf numFmtId="0" fontId="0" fillId="0" borderId="28" xfId="0" applyFont="1" applyFill="1" applyBorder="1"/>
    <xf numFmtId="0" fontId="0" fillId="0" borderId="0" xfId="0" applyBorder="1" applyAlignment="1">
      <alignment horizontal="center"/>
    </xf>
    <xf numFmtId="0" fontId="0" fillId="0" borderId="40" xfId="0" applyFont="1" applyFill="1" applyBorder="1"/>
    <xf numFmtId="0" fontId="1" fillId="0" borderId="28" xfId="0" applyFont="1" applyFill="1" applyBorder="1"/>
    <xf numFmtId="0" fontId="1" fillId="0" borderId="33" xfId="0" applyFont="1" applyFill="1" applyBorder="1" applyAlignment="1">
      <alignment horizontal="right"/>
    </xf>
    <xf numFmtId="0" fontId="1" fillId="0" borderId="41" xfId="0" applyFont="1" applyBorder="1" applyAlignment="1">
      <alignment horizontal="center"/>
    </xf>
    <xf numFmtId="0" fontId="1" fillId="0" borderId="28" xfId="0" applyFont="1" applyBorder="1" applyAlignment="1">
      <alignment horizontal="right"/>
    </xf>
    <xf numFmtId="0" fontId="4" fillId="0" borderId="29" xfId="0" applyFont="1" applyBorder="1" applyAlignment="1">
      <alignment horizontal="center"/>
    </xf>
    <xf numFmtId="0" fontId="0" fillId="2" borderId="29" xfId="0" applyFill="1" applyBorder="1" applyAlignment="1">
      <alignment horizontal="center"/>
    </xf>
    <xf numFmtId="0" fontId="0" fillId="2" borderId="0" xfId="0" applyFill="1" applyBorder="1" applyAlignment="1">
      <alignment horizontal="center"/>
    </xf>
    <xf numFmtId="0" fontId="1" fillId="0" borderId="33" xfId="0" applyFont="1" applyFill="1" applyBorder="1"/>
    <xf numFmtId="0" fontId="1" fillId="0" borderId="42" xfId="0" applyFont="1" applyBorder="1" applyAlignment="1">
      <alignment horizontal="center"/>
    </xf>
    <xf numFmtId="0" fontId="0" fillId="0" borderId="41" xfId="0" applyBorder="1"/>
    <xf numFmtId="0" fontId="1" fillId="0" borderId="43" xfId="0" applyFont="1" applyBorder="1" applyAlignment="1">
      <alignment horizontal="center"/>
    </xf>
    <xf numFmtId="0" fontId="10" fillId="0" borderId="6" xfId="0" applyFont="1" applyFill="1" applyBorder="1" applyAlignment="1">
      <alignment horizontal="center"/>
    </xf>
    <xf numFmtId="0" fontId="3" fillId="0" borderId="0" xfId="0" applyFont="1" applyBorder="1" applyAlignment="1"/>
    <xf numFmtId="0" fontId="3" fillId="0" borderId="13" xfId="0" applyFont="1" applyBorder="1" applyAlignment="1"/>
    <xf numFmtId="0" fontId="3" fillId="0" borderId="13" xfId="0" applyFont="1" applyBorder="1" applyAlignment="1">
      <alignment horizontal="center"/>
    </xf>
    <xf numFmtId="0" fontId="1" fillId="0" borderId="35" xfId="0" applyFont="1" applyFill="1" applyBorder="1" applyAlignment="1">
      <alignment horizontal="center"/>
    </xf>
    <xf numFmtId="0" fontId="1" fillId="0" borderId="36" xfId="0" applyFont="1" applyFill="1" applyBorder="1" applyAlignment="1">
      <alignment horizontal="center"/>
    </xf>
    <xf numFmtId="0" fontId="3" fillId="0" borderId="6" xfId="0" applyFont="1" applyBorder="1" applyAlignment="1">
      <alignment horizontal="center"/>
    </xf>
    <xf numFmtId="0" fontId="11" fillId="0" borderId="6" xfId="0" applyFont="1" applyBorder="1" applyAlignment="1">
      <alignment horizontal="center"/>
    </xf>
    <xf numFmtId="0" fontId="3" fillId="0" borderId="0" xfId="0" applyFont="1"/>
    <xf numFmtId="0" fontId="3" fillId="0" borderId="6" xfId="0" applyFont="1" applyBorder="1" applyAlignment="1">
      <alignment horizontal="center"/>
    </xf>
    <xf numFmtId="0" fontId="9" fillId="0" borderId="1" xfId="0" applyFont="1" applyBorder="1" applyAlignment="1">
      <alignment horizontal="center"/>
    </xf>
    <xf numFmtId="0" fontId="9" fillId="0" borderId="23" xfId="0" applyFont="1" applyBorder="1" applyAlignment="1">
      <alignment horizontal="center"/>
    </xf>
    <xf numFmtId="0" fontId="9" fillId="0" borderId="2" xfId="0" applyFont="1" applyBorder="1" applyAlignment="1">
      <alignment horizontal="center"/>
    </xf>
    <xf numFmtId="0" fontId="1" fillId="0" borderId="6"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0" fontId="1" fillId="0" borderId="2" xfId="0" applyFont="1" applyBorder="1" applyAlignment="1">
      <alignment horizontal="center"/>
    </xf>
    <xf numFmtId="0" fontId="0" fillId="0" borderId="1" xfId="0" applyBorder="1" applyAlignment="1">
      <alignment horizontal="left"/>
    </xf>
    <xf numFmtId="0" fontId="0" fillId="0" borderId="23" xfId="0" applyBorder="1" applyAlignment="1">
      <alignment horizontal="left"/>
    </xf>
    <xf numFmtId="0" fontId="0" fillId="0" borderId="2" xfId="0"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21" xfId="0" applyFont="1" applyFill="1" applyBorder="1" applyAlignment="1">
      <alignment horizontal="center"/>
    </xf>
    <xf numFmtId="0" fontId="6" fillId="0" borderId="21"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6" fillId="0" borderId="6"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center"/>
    </xf>
    <xf numFmtId="0" fontId="3" fillId="0" borderId="2" xfId="0" applyFont="1" applyBorder="1" applyAlignment="1">
      <alignment horizontal="center"/>
    </xf>
    <xf numFmtId="0" fontId="1" fillId="0" borderId="6" xfId="0" applyFont="1" applyFill="1" applyBorder="1" applyAlignment="1">
      <alignment horizontal="center"/>
    </xf>
    <xf numFmtId="0" fontId="0" fillId="0" borderId="6" xfId="0" applyBorder="1" applyAlignment="1">
      <alignment horizontal="right"/>
    </xf>
    <xf numFmtId="0" fontId="1" fillId="0" borderId="25" xfId="0" applyFont="1" applyBorder="1" applyAlignment="1">
      <alignment horizontal="center"/>
    </xf>
    <xf numFmtId="0" fontId="1" fillId="0" borderId="2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3" fillId="0" borderId="6" xfId="0" applyFont="1" applyBorder="1" applyAlignment="1">
      <alignment horizontal="center"/>
    </xf>
    <xf numFmtId="0" fontId="6" fillId="0" borderId="31" xfId="0" applyFont="1" applyBorder="1" applyAlignment="1">
      <alignment horizontal="center"/>
    </xf>
    <xf numFmtId="0" fontId="6" fillId="0" borderId="12"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1" fillId="0" borderId="2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الارباح التشغيلية </a:t>
            </a:r>
            <a:endParaRPr lang="en-US"/>
          </a:p>
        </c:rich>
      </c:tx>
      <c:layout>
        <c:manualLayout>
          <c:xMode val="edge"/>
          <c:yMode val="edge"/>
          <c:x val="0.43257730714695147"/>
          <c:y val="0.89107611548556431"/>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63648293963255"/>
          <c:y val="6.9861111111111124E-2"/>
          <c:w val="0.8503635170603675"/>
          <c:h val="0.77736111111111106"/>
        </c:manualLayout>
      </c:layout>
      <c:lineChart>
        <c:grouping val="standard"/>
        <c:varyColors val="0"/>
        <c:ser>
          <c:idx val="2"/>
          <c:order val="2"/>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'مقارنة الارباح والمبيعات'!$E$7:$E$10</c:f>
              <c:numCache>
                <c:formatCode>General</c:formatCode>
                <c:ptCount val="4"/>
                <c:pt idx="0">
                  <c:v>2016</c:v>
                </c:pt>
                <c:pt idx="1">
                  <c:v>2017</c:v>
                </c:pt>
                <c:pt idx="2">
                  <c:v>2018</c:v>
                </c:pt>
                <c:pt idx="3">
                  <c:v>2019</c:v>
                </c:pt>
              </c:numCache>
            </c:numRef>
          </c:cat>
          <c:val>
            <c:numRef>
              <c:f>'مقارنة الارباح والمبيعات'!$H$7:$H$10</c:f>
              <c:numCache>
                <c:formatCode>General</c:formatCode>
                <c:ptCount val="4"/>
                <c:pt idx="0">
                  <c:v>-6999</c:v>
                </c:pt>
                <c:pt idx="1">
                  <c:v>45469</c:v>
                </c:pt>
                <c:pt idx="2">
                  <c:v>-51059</c:v>
                </c:pt>
                <c:pt idx="3">
                  <c:v>-35007</c:v>
                </c:pt>
              </c:numCache>
            </c:numRef>
          </c:val>
          <c:smooth val="0"/>
          <c:extLst>
            <c:ext xmlns:c16="http://schemas.microsoft.com/office/drawing/2014/chart" uri="{C3380CC4-5D6E-409C-BE32-E72D297353CC}">
              <c16:uniqueId val="{00000000-D747-4448-92A5-9BBA96BE1549}"/>
            </c:ext>
          </c:extLst>
        </c:ser>
        <c:dLbls>
          <c:dLblPos val="t"/>
          <c:showLegendKey val="0"/>
          <c:showVal val="1"/>
          <c:showCatName val="0"/>
          <c:showSerName val="0"/>
          <c:showPercent val="0"/>
          <c:showBubbleSize val="0"/>
        </c:dLbls>
        <c:smooth val="0"/>
        <c:axId val="117268704"/>
        <c:axId val="117269264"/>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'مقارنة الارباح والمبيعات'!$E$7:$E$10</c15:sqref>
                        </c15:formulaRef>
                      </c:ext>
                    </c:extLst>
                    <c:numCache>
                      <c:formatCode>General</c:formatCode>
                      <c:ptCount val="4"/>
                      <c:pt idx="0">
                        <c:v>2016</c:v>
                      </c:pt>
                      <c:pt idx="1">
                        <c:v>2017</c:v>
                      </c:pt>
                      <c:pt idx="2">
                        <c:v>2018</c:v>
                      </c:pt>
                      <c:pt idx="3">
                        <c:v>2019</c:v>
                      </c:pt>
                    </c:numCache>
                  </c:numRef>
                </c:cat>
                <c:val>
                  <c:numRef>
                    <c:extLst>
                      <c:ext uri="{02D57815-91ED-43cb-92C2-25804820EDAC}">
                        <c15:formulaRef>
                          <c15:sqref>'مقارنة الارباح والمبيعات'!$F$7:$F$10</c15:sqref>
                        </c15:formulaRef>
                      </c:ext>
                    </c:extLst>
                    <c:numCache>
                      <c:formatCode>General</c:formatCode>
                      <c:ptCount val="4"/>
                    </c:numCache>
                  </c:numRef>
                </c:val>
                <c:smooth val="0"/>
                <c:extLst>
                  <c:ext xmlns:c16="http://schemas.microsoft.com/office/drawing/2014/chart" uri="{C3380CC4-5D6E-409C-BE32-E72D297353CC}">
                    <c16:uniqueId val="{00000001-D747-4448-92A5-9BBA96BE1549}"/>
                  </c:ext>
                </c:extLst>
              </c15:ser>
            </c15:filteredLineSeries>
            <c15:filteredLineSeries>
              <c15:ser>
                <c:idx val="1"/>
                <c:order val="1"/>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'مقارنة الارباح والمبيعات'!$E$7:$E$10</c15:sqref>
                        </c15:formulaRef>
                      </c:ext>
                    </c:extLst>
                    <c:numCache>
                      <c:formatCode>General</c:formatCode>
                      <c:ptCount val="4"/>
                      <c:pt idx="0">
                        <c:v>2016</c:v>
                      </c:pt>
                      <c:pt idx="1">
                        <c:v>2017</c:v>
                      </c:pt>
                      <c:pt idx="2">
                        <c:v>2018</c:v>
                      </c:pt>
                      <c:pt idx="3">
                        <c:v>2019</c:v>
                      </c:pt>
                    </c:numCache>
                  </c:numRef>
                </c:cat>
                <c:val>
                  <c:numRef>
                    <c:extLst xmlns:c15="http://schemas.microsoft.com/office/drawing/2012/chart">
                      <c:ext xmlns:c15="http://schemas.microsoft.com/office/drawing/2012/chart" uri="{02D57815-91ED-43cb-92C2-25804820EDAC}">
                        <c15:formulaRef>
                          <c15:sqref>'مقارنة الارباح والمبيعات'!$G$7:$G$10</c15:sqref>
                        </c15:formulaRef>
                      </c:ext>
                    </c:extLst>
                    <c:numCache>
                      <c:formatCode>General</c:formatCode>
                      <c:ptCount val="4"/>
                    </c:numCache>
                  </c:numRef>
                </c:val>
                <c:smooth val="0"/>
                <c:extLst xmlns:c15="http://schemas.microsoft.com/office/drawing/2012/chart">
                  <c:ext xmlns:c16="http://schemas.microsoft.com/office/drawing/2014/chart" uri="{C3380CC4-5D6E-409C-BE32-E72D297353CC}">
                    <c16:uniqueId val="{00000002-D747-4448-92A5-9BBA96BE1549}"/>
                  </c:ext>
                </c:extLst>
              </c15:ser>
            </c15:filteredLineSeries>
          </c:ext>
        </c:extLst>
      </c:lineChart>
      <c:catAx>
        <c:axId val="11726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69264"/>
        <c:crosses val="autoZero"/>
        <c:auto val="1"/>
        <c:lblAlgn val="ctr"/>
        <c:lblOffset val="100"/>
        <c:noMultiLvlLbl val="0"/>
      </c:catAx>
      <c:valAx>
        <c:axId val="117269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68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المبيعات</a:t>
            </a:r>
            <a:endParaRPr lang="en-US"/>
          </a:p>
        </c:rich>
      </c:tx>
      <c:layout>
        <c:manualLayout>
          <c:xMode val="edge"/>
          <c:yMode val="edge"/>
          <c:x val="0.44193112224608289"/>
          <c:y val="5.73278624738241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688387092109351"/>
          <c:y val="0.19795410796722485"/>
          <c:w val="0.79475065616797902"/>
          <c:h val="0.71946734075512031"/>
        </c:manualLayout>
      </c:layout>
      <c:lineChart>
        <c:grouping val="standard"/>
        <c:varyColors val="0"/>
        <c:ser>
          <c:idx val="2"/>
          <c:order val="2"/>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'مقارنة الارباح والمبيعات'!$K$7:$K$10</c:f>
              <c:numCache>
                <c:formatCode>General</c:formatCode>
                <c:ptCount val="4"/>
                <c:pt idx="0">
                  <c:v>2016</c:v>
                </c:pt>
                <c:pt idx="1">
                  <c:v>2017</c:v>
                </c:pt>
                <c:pt idx="2">
                  <c:v>2018</c:v>
                </c:pt>
                <c:pt idx="3">
                  <c:v>2019</c:v>
                </c:pt>
              </c:numCache>
            </c:numRef>
          </c:cat>
          <c:val>
            <c:numRef>
              <c:f>'مقارنة الارباح والمبيعات'!$N$7:$N$10</c:f>
              <c:numCache>
                <c:formatCode>General</c:formatCode>
                <c:ptCount val="4"/>
                <c:pt idx="0">
                  <c:v>604768</c:v>
                </c:pt>
                <c:pt idx="1">
                  <c:v>696421</c:v>
                </c:pt>
                <c:pt idx="2">
                  <c:v>646202</c:v>
                </c:pt>
                <c:pt idx="3">
                  <c:v>671553</c:v>
                </c:pt>
              </c:numCache>
            </c:numRef>
          </c:val>
          <c:smooth val="0"/>
          <c:extLst>
            <c:ext xmlns:c16="http://schemas.microsoft.com/office/drawing/2014/chart" uri="{C3380CC4-5D6E-409C-BE32-E72D297353CC}">
              <c16:uniqueId val="{00000000-1D32-4A25-9BC9-2F8987F817C6}"/>
            </c:ext>
          </c:extLst>
        </c:ser>
        <c:dLbls>
          <c:dLblPos val="t"/>
          <c:showLegendKey val="0"/>
          <c:showVal val="1"/>
          <c:showCatName val="0"/>
          <c:showSerName val="0"/>
          <c:showPercent val="0"/>
          <c:showBubbleSize val="0"/>
        </c:dLbls>
        <c:smooth val="0"/>
        <c:axId val="175684128"/>
        <c:axId val="175684688"/>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'مقارنة الارباح والمبيعات'!$K$7:$K$10</c15:sqref>
                        </c15:formulaRef>
                      </c:ext>
                    </c:extLst>
                    <c:numCache>
                      <c:formatCode>General</c:formatCode>
                      <c:ptCount val="4"/>
                      <c:pt idx="0">
                        <c:v>2016</c:v>
                      </c:pt>
                      <c:pt idx="1">
                        <c:v>2017</c:v>
                      </c:pt>
                      <c:pt idx="2">
                        <c:v>2018</c:v>
                      </c:pt>
                      <c:pt idx="3">
                        <c:v>2019</c:v>
                      </c:pt>
                    </c:numCache>
                  </c:numRef>
                </c:cat>
                <c:val>
                  <c:numRef>
                    <c:extLst>
                      <c:ext uri="{02D57815-91ED-43cb-92C2-25804820EDAC}">
                        <c15:formulaRef>
                          <c15:sqref>'مقارنة الارباح والمبيعات'!$L$7:$L$10</c15:sqref>
                        </c15:formulaRef>
                      </c:ext>
                    </c:extLst>
                    <c:numCache>
                      <c:formatCode>General</c:formatCode>
                      <c:ptCount val="4"/>
                    </c:numCache>
                  </c:numRef>
                </c:val>
                <c:smooth val="0"/>
                <c:extLst>
                  <c:ext xmlns:c16="http://schemas.microsoft.com/office/drawing/2014/chart" uri="{C3380CC4-5D6E-409C-BE32-E72D297353CC}">
                    <c16:uniqueId val="{00000001-1D32-4A25-9BC9-2F8987F817C6}"/>
                  </c:ext>
                </c:extLst>
              </c15:ser>
            </c15:filteredLineSeries>
            <c15:filteredLineSeries>
              <c15:ser>
                <c:idx val="1"/>
                <c:order val="1"/>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'مقارنة الارباح والمبيعات'!$K$7:$K$10</c15:sqref>
                        </c15:formulaRef>
                      </c:ext>
                    </c:extLst>
                    <c:numCache>
                      <c:formatCode>General</c:formatCode>
                      <c:ptCount val="4"/>
                      <c:pt idx="0">
                        <c:v>2016</c:v>
                      </c:pt>
                      <c:pt idx="1">
                        <c:v>2017</c:v>
                      </c:pt>
                      <c:pt idx="2">
                        <c:v>2018</c:v>
                      </c:pt>
                      <c:pt idx="3">
                        <c:v>2019</c:v>
                      </c:pt>
                    </c:numCache>
                  </c:numRef>
                </c:cat>
                <c:val>
                  <c:numRef>
                    <c:extLst xmlns:c15="http://schemas.microsoft.com/office/drawing/2012/chart">
                      <c:ext xmlns:c15="http://schemas.microsoft.com/office/drawing/2012/chart" uri="{02D57815-91ED-43cb-92C2-25804820EDAC}">
                        <c15:formulaRef>
                          <c15:sqref>'مقارنة الارباح والمبيعات'!$M$7:$M$10</c15:sqref>
                        </c15:formulaRef>
                      </c:ext>
                    </c:extLst>
                    <c:numCache>
                      <c:formatCode>General</c:formatCode>
                      <c:ptCount val="4"/>
                    </c:numCache>
                  </c:numRef>
                </c:val>
                <c:smooth val="0"/>
                <c:extLst xmlns:c15="http://schemas.microsoft.com/office/drawing/2012/chart">
                  <c:ext xmlns:c16="http://schemas.microsoft.com/office/drawing/2014/chart" uri="{C3380CC4-5D6E-409C-BE32-E72D297353CC}">
                    <c16:uniqueId val="{00000002-1D32-4A25-9BC9-2F8987F817C6}"/>
                  </c:ext>
                </c:extLst>
              </c15:ser>
            </c15:filteredLineSeries>
          </c:ext>
        </c:extLst>
      </c:lineChart>
      <c:catAx>
        <c:axId val="17568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684688"/>
        <c:crosses val="autoZero"/>
        <c:auto val="1"/>
        <c:lblAlgn val="ctr"/>
        <c:lblOffset val="100"/>
        <c:noMultiLvlLbl val="0"/>
      </c:catAx>
      <c:valAx>
        <c:axId val="175684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684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الارباح التشغيلية </a:t>
            </a:r>
            <a:endParaRPr lang="en-US"/>
          </a:p>
        </c:rich>
      </c:tx>
      <c:layout>
        <c:manualLayout>
          <c:xMode val="edge"/>
          <c:yMode val="edge"/>
          <c:x val="0.43257730714695147"/>
          <c:y val="0.89107611548556431"/>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963648293963255"/>
          <c:y val="6.9861111111111124E-2"/>
          <c:w val="0.8503635170603675"/>
          <c:h val="0.77736111111111106"/>
        </c:manualLayout>
      </c:layout>
      <c:lineChart>
        <c:grouping val="standard"/>
        <c:varyColors val="0"/>
        <c:ser>
          <c:idx val="2"/>
          <c:order val="2"/>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'مقارنة الارباح والمبيعات'!$E$7:$E$10</c:f>
              <c:numCache>
                <c:formatCode>General</c:formatCode>
                <c:ptCount val="4"/>
                <c:pt idx="0">
                  <c:v>2016</c:v>
                </c:pt>
                <c:pt idx="1">
                  <c:v>2017</c:v>
                </c:pt>
                <c:pt idx="2">
                  <c:v>2018</c:v>
                </c:pt>
                <c:pt idx="3">
                  <c:v>2019</c:v>
                </c:pt>
              </c:numCache>
            </c:numRef>
          </c:cat>
          <c:val>
            <c:numRef>
              <c:f>'مقارنة الارباح والمبيعات'!$H$7:$H$10</c:f>
              <c:numCache>
                <c:formatCode>General</c:formatCode>
                <c:ptCount val="4"/>
                <c:pt idx="0">
                  <c:v>-6999</c:v>
                </c:pt>
                <c:pt idx="1">
                  <c:v>45469</c:v>
                </c:pt>
                <c:pt idx="2">
                  <c:v>-51059</c:v>
                </c:pt>
                <c:pt idx="3">
                  <c:v>-35007</c:v>
                </c:pt>
              </c:numCache>
            </c:numRef>
          </c:val>
          <c:smooth val="0"/>
          <c:extLst>
            <c:ext xmlns:c16="http://schemas.microsoft.com/office/drawing/2014/chart" uri="{C3380CC4-5D6E-409C-BE32-E72D297353CC}">
              <c16:uniqueId val="{00000000-2083-4D64-B9FB-29FDAB31AFC0}"/>
            </c:ext>
          </c:extLst>
        </c:ser>
        <c:dLbls>
          <c:dLblPos val="t"/>
          <c:showLegendKey val="0"/>
          <c:showVal val="1"/>
          <c:showCatName val="0"/>
          <c:showSerName val="0"/>
          <c:showPercent val="0"/>
          <c:showBubbleSize val="0"/>
        </c:dLbls>
        <c:smooth val="0"/>
        <c:axId val="175688608"/>
        <c:axId val="175689168"/>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'مقارنة الارباح والمبيعات'!$E$7:$E$10</c15:sqref>
                        </c15:formulaRef>
                      </c:ext>
                    </c:extLst>
                    <c:numCache>
                      <c:formatCode>General</c:formatCode>
                      <c:ptCount val="4"/>
                      <c:pt idx="0">
                        <c:v>2016</c:v>
                      </c:pt>
                      <c:pt idx="1">
                        <c:v>2017</c:v>
                      </c:pt>
                      <c:pt idx="2">
                        <c:v>2018</c:v>
                      </c:pt>
                      <c:pt idx="3">
                        <c:v>2019</c:v>
                      </c:pt>
                    </c:numCache>
                  </c:numRef>
                </c:cat>
                <c:val>
                  <c:numRef>
                    <c:extLst>
                      <c:ext uri="{02D57815-91ED-43cb-92C2-25804820EDAC}">
                        <c15:formulaRef>
                          <c15:sqref>'مقارنة الارباح والمبيعات'!$F$7:$F$10</c15:sqref>
                        </c15:formulaRef>
                      </c:ext>
                    </c:extLst>
                    <c:numCache>
                      <c:formatCode>General</c:formatCode>
                      <c:ptCount val="4"/>
                    </c:numCache>
                  </c:numRef>
                </c:val>
                <c:smooth val="0"/>
                <c:extLst>
                  <c:ext xmlns:c16="http://schemas.microsoft.com/office/drawing/2014/chart" uri="{C3380CC4-5D6E-409C-BE32-E72D297353CC}">
                    <c16:uniqueId val="{00000001-2083-4D64-B9FB-29FDAB31AFC0}"/>
                  </c:ext>
                </c:extLst>
              </c15:ser>
            </c15:filteredLineSeries>
            <c15:filteredLineSeries>
              <c15:ser>
                <c:idx val="1"/>
                <c:order val="1"/>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'مقارنة الارباح والمبيعات'!$E$7:$E$10</c15:sqref>
                        </c15:formulaRef>
                      </c:ext>
                    </c:extLst>
                    <c:numCache>
                      <c:formatCode>General</c:formatCode>
                      <c:ptCount val="4"/>
                      <c:pt idx="0">
                        <c:v>2016</c:v>
                      </c:pt>
                      <c:pt idx="1">
                        <c:v>2017</c:v>
                      </c:pt>
                      <c:pt idx="2">
                        <c:v>2018</c:v>
                      </c:pt>
                      <c:pt idx="3">
                        <c:v>2019</c:v>
                      </c:pt>
                    </c:numCache>
                  </c:numRef>
                </c:cat>
                <c:val>
                  <c:numRef>
                    <c:extLst xmlns:c15="http://schemas.microsoft.com/office/drawing/2012/chart">
                      <c:ext xmlns:c15="http://schemas.microsoft.com/office/drawing/2012/chart" uri="{02D57815-91ED-43cb-92C2-25804820EDAC}">
                        <c15:formulaRef>
                          <c15:sqref>'مقارنة الارباح والمبيعات'!$G$7:$G$10</c15:sqref>
                        </c15:formulaRef>
                      </c:ext>
                    </c:extLst>
                    <c:numCache>
                      <c:formatCode>General</c:formatCode>
                      <c:ptCount val="4"/>
                    </c:numCache>
                  </c:numRef>
                </c:val>
                <c:smooth val="0"/>
                <c:extLst xmlns:c15="http://schemas.microsoft.com/office/drawing/2012/chart">
                  <c:ext xmlns:c16="http://schemas.microsoft.com/office/drawing/2014/chart" uri="{C3380CC4-5D6E-409C-BE32-E72D297353CC}">
                    <c16:uniqueId val="{00000002-2083-4D64-B9FB-29FDAB31AFC0}"/>
                  </c:ext>
                </c:extLst>
              </c15:ser>
            </c15:filteredLineSeries>
          </c:ext>
        </c:extLst>
      </c:lineChart>
      <c:catAx>
        <c:axId val="17568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689168"/>
        <c:crosses val="autoZero"/>
        <c:auto val="1"/>
        <c:lblAlgn val="ctr"/>
        <c:lblOffset val="100"/>
        <c:noMultiLvlLbl val="0"/>
      </c:catAx>
      <c:valAx>
        <c:axId val="175689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688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ar-SA"/>
              <a:t>المبيعات</a:t>
            </a:r>
            <a:endParaRPr lang="en-US"/>
          </a:p>
        </c:rich>
      </c:tx>
      <c:layout>
        <c:manualLayout>
          <c:xMode val="edge"/>
          <c:yMode val="edge"/>
          <c:x val="0.44193112224608289"/>
          <c:y val="5.73278624738241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688387092109351"/>
          <c:y val="0.19795410796722485"/>
          <c:w val="0.79475065616797902"/>
          <c:h val="0.71946734075512031"/>
        </c:manualLayout>
      </c:layout>
      <c:lineChart>
        <c:grouping val="standard"/>
        <c:varyColors val="0"/>
        <c:ser>
          <c:idx val="2"/>
          <c:order val="2"/>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'مقارنة الارباح والمبيعات'!$K$7:$K$10</c:f>
              <c:numCache>
                <c:formatCode>General</c:formatCode>
                <c:ptCount val="4"/>
                <c:pt idx="0">
                  <c:v>2016</c:v>
                </c:pt>
                <c:pt idx="1">
                  <c:v>2017</c:v>
                </c:pt>
                <c:pt idx="2">
                  <c:v>2018</c:v>
                </c:pt>
                <c:pt idx="3">
                  <c:v>2019</c:v>
                </c:pt>
              </c:numCache>
            </c:numRef>
          </c:cat>
          <c:val>
            <c:numRef>
              <c:f>'مقارنة الارباح والمبيعات'!$N$7:$N$10</c:f>
              <c:numCache>
                <c:formatCode>General</c:formatCode>
                <c:ptCount val="4"/>
                <c:pt idx="0">
                  <c:v>604768</c:v>
                </c:pt>
                <c:pt idx="1">
                  <c:v>696421</c:v>
                </c:pt>
                <c:pt idx="2">
                  <c:v>646202</c:v>
                </c:pt>
                <c:pt idx="3">
                  <c:v>671553</c:v>
                </c:pt>
              </c:numCache>
            </c:numRef>
          </c:val>
          <c:smooth val="0"/>
          <c:extLst>
            <c:ext xmlns:c16="http://schemas.microsoft.com/office/drawing/2014/chart" uri="{C3380CC4-5D6E-409C-BE32-E72D297353CC}">
              <c16:uniqueId val="{00000000-B169-4FF5-AEC2-ADDF455B2C3E}"/>
            </c:ext>
          </c:extLst>
        </c:ser>
        <c:dLbls>
          <c:dLblPos val="t"/>
          <c:showLegendKey val="0"/>
          <c:showVal val="1"/>
          <c:showCatName val="0"/>
          <c:showSerName val="0"/>
          <c:showPercent val="0"/>
          <c:showBubbleSize val="0"/>
        </c:dLbls>
        <c:smooth val="0"/>
        <c:axId val="177094656"/>
        <c:axId val="177095216"/>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'مقارنة الارباح والمبيعات'!$K$7:$K$10</c15:sqref>
                        </c15:formulaRef>
                      </c:ext>
                    </c:extLst>
                    <c:numCache>
                      <c:formatCode>General</c:formatCode>
                      <c:ptCount val="4"/>
                      <c:pt idx="0">
                        <c:v>2016</c:v>
                      </c:pt>
                      <c:pt idx="1">
                        <c:v>2017</c:v>
                      </c:pt>
                      <c:pt idx="2">
                        <c:v>2018</c:v>
                      </c:pt>
                      <c:pt idx="3">
                        <c:v>2019</c:v>
                      </c:pt>
                    </c:numCache>
                  </c:numRef>
                </c:cat>
                <c:val>
                  <c:numRef>
                    <c:extLst>
                      <c:ext uri="{02D57815-91ED-43cb-92C2-25804820EDAC}">
                        <c15:formulaRef>
                          <c15:sqref>'مقارنة الارباح والمبيعات'!$L$7:$L$10</c15:sqref>
                        </c15:formulaRef>
                      </c:ext>
                    </c:extLst>
                    <c:numCache>
                      <c:formatCode>General</c:formatCode>
                      <c:ptCount val="4"/>
                    </c:numCache>
                  </c:numRef>
                </c:val>
                <c:smooth val="0"/>
                <c:extLst>
                  <c:ext xmlns:c16="http://schemas.microsoft.com/office/drawing/2014/chart" uri="{C3380CC4-5D6E-409C-BE32-E72D297353CC}">
                    <c16:uniqueId val="{00000001-B169-4FF5-AEC2-ADDF455B2C3E}"/>
                  </c:ext>
                </c:extLst>
              </c15:ser>
            </c15:filteredLineSeries>
            <c15:filteredLineSeries>
              <c15:ser>
                <c:idx val="1"/>
                <c:order val="1"/>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'مقارنة الارباح والمبيعات'!$K$7:$K$10</c15:sqref>
                        </c15:formulaRef>
                      </c:ext>
                    </c:extLst>
                    <c:numCache>
                      <c:formatCode>General</c:formatCode>
                      <c:ptCount val="4"/>
                      <c:pt idx="0">
                        <c:v>2016</c:v>
                      </c:pt>
                      <c:pt idx="1">
                        <c:v>2017</c:v>
                      </c:pt>
                      <c:pt idx="2">
                        <c:v>2018</c:v>
                      </c:pt>
                      <c:pt idx="3">
                        <c:v>2019</c:v>
                      </c:pt>
                    </c:numCache>
                  </c:numRef>
                </c:cat>
                <c:val>
                  <c:numRef>
                    <c:extLst xmlns:c15="http://schemas.microsoft.com/office/drawing/2012/chart">
                      <c:ext xmlns:c15="http://schemas.microsoft.com/office/drawing/2012/chart" uri="{02D57815-91ED-43cb-92C2-25804820EDAC}">
                        <c15:formulaRef>
                          <c15:sqref>'مقارنة الارباح والمبيعات'!$M$7:$M$10</c15:sqref>
                        </c15:formulaRef>
                      </c:ext>
                    </c:extLst>
                    <c:numCache>
                      <c:formatCode>General</c:formatCode>
                      <c:ptCount val="4"/>
                    </c:numCache>
                  </c:numRef>
                </c:val>
                <c:smooth val="0"/>
                <c:extLst xmlns:c15="http://schemas.microsoft.com/office/drawing/2012/chart">
                  <c:ext xmlns:c16="http://schemas.microsoft.com/office/drawing/2014/chart" uri="{C3380CC4-5D6E-409C-BE32-E72D297353CC}">
                    <c16:uniqueId val="{00000002-B169-4FF5-AEC2-ADDF455B2C3E}"/>
                  </c:ext>
                </c:extLst>
              </c15:ser>
            </c15:filteredLineSeries>
          </c:ext>
        </c:extLst>
      </c:lineChart>
      <c:catAx>
        <c:axId val="17709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95216"/>
        <c:crosses val="autoZero"/>
        <c:auto val="1"/>
        <c:lblAlgn val="ctr"/>
        <c:lblOffset val="100"/>
        <c:noMultiLvlLbl val="0"/>
      </c:catAx>
      <c:valAx>
        <c:axId val="177095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09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9525</xdr:colOff>
      <xdr:row>205</xdr:row>
      <xdr:rowOff>171450</xdr:rowOff>
    </xdr:from>
    <xdr:to>
      <xdr:col>5</xdr:col>
      <xdr:colOff>714375</xdr:colOff>
      <xdr:row>214</xdr:row>
      <xdr:rowOff>76200</xdr:rowOff>
    </xdr:to>
    <xdr:cxnSp macro="">
      <xdr:nvCxnSpPr>
        <xdr:cNvPr id="2" name="Straight Connector 1"/>
        <xdr:cNvCxnSpPr/>
      </xdr:nvCxnSpPr>
      <xdr:spPr>
        <a:xfrm>
          <a:off x="11233794525" y="38652450"/>
          <a:ext cx="5324475" cy="1600200"/>
        </a:xfrm>
        <a:prstGeom prst="line">
          <a:avLst/>
        </a:prstGeom>
        <a:ln w="476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214</xdr:row>
      <xdr:rowOff>19050</xdr:rowOff>
    </xdr:from>
    <xdr:to>
      <xdr:col>2</xdr:col>
      <xdr:colOff>238125</xdr:colOff>
      <xdr:row>215</xdr:row>
      <xdr:rowOff>142875</xdr:rowOff>
    </xdr:to>
    <xdr:cxnSp macro="">
      <xdr:nvCxnSpPr>
        <xdr:cNvPr id="5" name="Straight Arrow Connector 4"/>
        <xdr:cNvCxnSpPr/>
      </xdr:nvCxnSpPr>
      <xdr:spPr>
        <a:xfrm flipH="1">
          <a:off x="11238890400" y="40195500"/>
          <a:ext cx="9525" cy="304800"/>
        </a:xfrm>
        <a:prstGeom prst="straightConnector1">
          <a:avLst/>
        </a:prstGeom>
        <a:ln>
          <a:prstDash val="dash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333374</xdr:colOff>
      <xdr:row>203</xdr:row>
      <xdr:rowOff>171450</xdr:rowOff>
    </xdr:from>
    <xdr:to>
      <xdr:col>5</xdr:col>
      <xdr:colOff>723900</xdr:colOff>
      <xdr:row>205</xdr:row>
      <xdr:rowOff>171450</xdr:rowOff>
    </xdr:to>
    <xdr:cxnSp macro="">
      <xdr:nvCxnSpPr>
        <xdr:cNvPr id="11" name="Straight Arrow Connector 10"/>
        <xdr:cNvCxnSpPr/>
      </xdr:nvCxnSpPr>
      <xdr:spPr>
        <a:xfrm flipH="1">
          <a:off x="11233785000" y="38271450"/>
          <a:ext cx="390526" cy="381000"/>
        </a:xfrm>
        <a:prstGeom prst="straightConnector1">
          <a:avLst/>
        </a:prstGeom>
        <a:ln w="47625">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2</xdr:col>
      <xdr:colOff>1809750</xdr:colOff>
      <xdr:row>206</xdr:row>
      <xdr:rowOff>0</xdr:rowOff>
    </xdr:from>
    <xdr:to>
      <xdr:col>2</xdr:col>
      <xdr:colOff>1809750</xdr:colOff>
      <xdr:row>211</xdr:row>
      <xdr:rowOff>95250</xdr:rowOff>
    </xdr:to>
    <xdr:cxnSp macro="">
      <xdr:nvCxnSpPr>
        <xdr:cNvPr id="17" name="Straight Connector 16"/>
        <xdr:cNvCxnSpPr/>
      </xdr:nvCxnSpPr>
      <xdr:spPr>
        <a:xfrm>
          <a:off x="11237499750" y="38661975"/>
          <a:ext cx="0" cy="1066800"/>
        </a:xfrm>
        <a:prstGeom prst="line">
          <a:avLst/>
        </a:prstGeom>
        <a:ln w="539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1628775</xdr:colOff>
      <xdr:row>213</xdr:row>
      <xdr:rowOff>161925</xdr:rowOff>
    </xdr:from>
    <xdr:to>
      <xdr:col>1</xdr:col>
      <xdr:colOff>2390775</xdr:colOff>
      <xdr:row>214</xdr:row>
      <xdr:rowOff>76200</xdr:rowOff>
    </xdr:to>
    <xdr:cxnSp macro="">
      <xdr:nvCxnSpPr>
        <xdr:cNvPr id="34" name="Straight Arrow Connector 33"/>
        <xdr:cNvCxnSpPr/>
      </xdr:nvCxnSpPr>
      <xdr:spPr>
        <a:xfrm flipH="1">
          <a:off x="11239328550" y="40157400"/>
          <a:ext cx="762000" cy="95250"/>
        </a:xfrm>
        <a:prstGeom prst="straightConnector1">
          <a:avLst/>
        </a:prstGeom>
        <a:ln w="53975">
          <a:solidFill>
            <a:schemeClr val="accent6">
              <a:lumMod val="60000"/>
              <a:lumOff val="40000"/>
            </a:schemeClr>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2019300</xdr:colOff>
      <xdr:row>216</xdr:row>
      <xdr:rowOff>9525</xdr:rowOff>
    </xdr:from>
    <xdr:to>
      <xdr:col>1</xdr:col>
      <xdr:colOff>2390775</xdr:colOff>
      <xdr:row>217</xdr:row>
      <xdr:rowOff>76201</xdr:rowOff>
    </xdr:to>
    <xdr:cxnSp macro="">
      <xdr:nvCxnSpPr>
        <xdr:cNvPr id="44" name="Straight Arrow Connector 43"/>
        <xdr:cNvCxnSpPr/>
      </xdr:nvCxnSpPr>
      <xdr:spPr>
        <a:xfrm flipH="1" flipV="1">
          <a:off x="11239328550" y="40547925"/>
          <a:ext cx="371475" cy="257176"/>
        </a:xfrm>
        <a:prstGeom prst="straightConnector1">
          <a:avLst/>
        </a:prstGeom>
        <a:ln w="47625">
          <a:solidFill>
            <a:schemeClr val="accent6"/>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2028825</xdr:colOff>
      <xdr:row>217</xdr:row>
      <xdr:rowOff>66675</xdr:rowOff>
    </xdr:from>
    <xdr:to>
      <xdr:col>1</xdr:col>
      <xdr:colOff>2390775</xdr:colOff>
      <xdr:row>217</xdr:row>
      <xdr:rowOff>142877</xdr:rowOff>
    </xdr:to>
    <xdr:cxnSp macro="">
      <xdr:nvCxnSpPr>
        <xdr:cNvPr id="51" name="Straight Connector 50"/>
        <xdr:cNvCxnSpPr/>
      </xdr:nvCxnSpPr>
      <xdr:spPr>
        <a:xfrm flipV="1">
          <a:off x="11239328550" y="40795575"/>
          <a:ext cx="361950" cy="76202"/>
        </a:xfrm>
        <a:prstGeom prst="line">
          <a:avLst/>
        </a:prstGeom>
        <a:ln w="412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1828800</xdr:colOff>
      <xdr:row>211</xdr:row>
      <xdr:rowOff>104775</xdr:rowOff>
    </xdr:from>
    <xdr:to>
      <xdr:col>2</xdr:col>
      <xdr:colOff>2238375</xdr:colOff>
      <xdr:row>212</xdr:row>
      <xdr:rowOff>142876</xdr:rowOff>
    </xdr:to>
    <xdr:cxnSp macro="">
      <xdr:nvCxnSpPr>
        <xdr:cNvPr id="65" name="Straight Arrow Connector 64"/>
        <xdr:cNvCxnSpPr/>
      </xdr:nvCxnSpPr>
      <xdr:spPr>
        <a:xfrm flipV="1">
          <a:off x="11237071125" y="39719250"/>
          <a:ext cx="409575" cy="228601"/>
        </a:xfrm>
        <a:prstGeom prst="straightConnector1">
          <a:avLst/>
        </a:prstGeom>
        <a:ln w="50800">
          <a:solidFill>
            <a:schemeClr val="accent6">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1800225</xdr:colOff>
      <xdr:row>212</xdr:row>
      <xdr:rowOff>0</xdr:rowOff>
    </xdr:from>
    <xdr:to>
      <xdr:col>2</xdr:col>
      <xdr:colOff>1809750</xdr:colOff>
      <xdr:row>216</xdr:row>
      <xdr:rowOff>9525</xdr:rowOff>
    </xdr:to>
    <xdr:cxnSp macro="">
      <xdr:nvCxnSpPr>
        <xdr:cNvPr id="70" name="Straight Connector 69"/>
        <xdr:cNvCxnSpPr/>
      </xdr:nvCxnSpPr>
      <xdr:spPr>
        <a:xfrm>
          <a:off x="11237318775" y="39814500"/>
          <a:ext cx="9525" cy="733425"/>
        </a:xfrm>
        <a:prstGeom prst="line">
          <a:avLst/>
        </a:prstGeom>
        <a:ln w="2222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215</xdr:row>
      <xdr:rowOff>171451</xdr:rowOff>
    </xdr:from>
    <xdr:to>
      <xdr:col>2</xdr:col>
      <xdr:colOff>1790700</xdr:colOff>
      <xdr:row>216</xdr:row>
      <xdr:rowOff>0</xdr:rowOff>
    </xdr:to>
    <xdr:cxnSp macro="">
      <xdr:nvCxnSpPr>
        <xdr:cNvPr id="72" name="Straight Connector 71"/>
        <xdr:cNvCxnSpPr/>
      </xdr:nvCxnSpPr>
      <xdr:spPr>
        <a:xfrm>
          <a:off x="11235699525" y="40128826"/>
          <a:ext cx="1781175" cy="9524"/>
        </a:xfrm>
        <a:prstGeom prst="line">
          <a:avLst/>
        </a:prstGeom>
        <a:ln w="2222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205</xdr:row>
      <xdr:rowOff>152400</xdr:rowOff>
    </xdr:from>
    <xdr:to>
      <xdr:col>6</xdr:col>
      <xdr:colOff>9525</xdr:colOff>
      <xdr:row>205</xdr:row>
      <xdr:rowOff>161925</xdr:rowOff>
    </xdr:to>
    <xdr:cxnSp macro="">
      <xdr:nvCxnSpPr>
        <xdr:cNvPr id="84" name="Straight Connector 83"/>
        <xdr:cNvCxnSpPr/>
      </xdr:nvCxnSpPr>
      <xdr:spPr>
        <a:xfrm flipV="1">
          <a:off x="11233765950" y="38633400"/>
          <a:ext cx="5543550" cy="9525"/>
        </a:xfrm>
        <a:prstGeom prst="line">
          <a:avLst/>
        </a:prstGeom>
        <a:ln w="508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904875</xdr:colOff>
      <xdr:row>205</xdr:row>
      <xdr:rowOff>171450</xdr:rowOff>
    </xdr:from>
    <xdr:to>
      <xdr:col>5</xdr:col>
      <xdr:colOff>904875</xdr:colOff>
      <xdr:row>207</xdr:row>
      <xdr:rowOff>9525</xdr:rowOff>
    </xdr:to>
    <xdr:cxnSp macro="">
      <xdr:nvCxnSpPr>
        <xdr:cNvPr id="89" name="Straight Connector 88"/>
        <xdr:cNvCxnSpPr/>
      </xdr:nvCxnSpPr>
      <xdr:spPr>
        <a:xfrm>
          <a:off x="11232565800" y="36661725"/>
          <a:ext cx="0" cy="209550"/>
        </a:xfrm>
        <a:prstGeom prst="line">
          <a:avLst/>
        </a:prstGeom>
        <a:ln w="3492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66674</xdr:colOff>
      <xdr:row>97</xdr:row>
      <xdr:rowOff>0</xdr:rowOff>
    </xdr:from>
    <xdr:to>
      <xdr:col>1</xdr:col>
      <xdr:colOff>2371725</xdr:colOff>
      <xdr:row>104</xdr:row>
      <xdr:rowOff>9525</xdr:rowOff>
    </xdr:to>
    <xdr:sp macro="" textlink="">
      <xdr:nvSpPr>
        <xdr:cNvPr id="3" name="TextBox 2"/>
        <xdr:cNvSpPr txBox="1"/>
      </xdr:nvSpPr>
      <xdr:spPr>
        <a:xfrm>
          <a:off x="11239109475" y="18011775"/>
          <a:ext cx="2305051" cy="1304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ان التدفقات النقدية الخارجة  صرفت لتسديد دين طويل الاجل19591</a:t>
          </a:r>
        </a:p>
        <a:p>
          <a:pPr algn="r" rtl="1"/>
          <a:r>
            <a:rPr lang="ar-LB" sz="1400"/>
            <a:t>و بمعظمها صرفت على زيادة المدينيين  القصيرة الاجل99803</a:t>
          </a:r>
        </a:p>
        <a:p>
          <a:pPr algn="r" rtl="1"/>
          <a:r>
            <a:rPr lang="ar-LB" sz="1400"/>
            <a:t>وتسديد ديون ومستحقات قصيرة الاجل ايضا 48952</a:t>
          </a:r>
        </a:p>
        <a:p>
          <a:pPr algn="r" rtl="1"/>
          <a:r>
            <a:rPr lang="ar-LB" sz="1400"/>
            <a:t>مما ساهم بزيادة نسبة الاصول المتداولة</a:t>
          </a:r>
        </a:p>
      </xdr:txBody>
    </xdr:sp>
    <xdr:clientData/>
  </xdr:twoCellAnchor>
  <xdr:twoCellAnchor>
    <xdr:from>
      <xdr:col>1</xdr:col>
      <xdr:colOff>66676</xdr:colOff>
      <xdr:row>104</xdr:row>
      <xdr:rowOff>133350</xdr:rowOff>
    </xdr:from>
    <xdr:to>
      <xdr:col>1</xdr:col>
      <xdr:colOff>2371725</xdr:colOff>
      <xdr:row>114</xdr:row>
      <xdr:rowOff>57150</xdr:rowOff>
    </xdr:to>
    <xdr:sp macro="" textlink="">
      <xdr:nvSpPr>
        <xdr:cNvPr id="4" name="TextBox 3"/>
        <xdr:cNvSpPr txBox="1"/>
      </xdr:nvSpPr>
      <xdr:spPr>
        <a:xfrm>
          <a:off x="11239109475" y="19440525"/>
          <a:ext cx="2305049"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والتدفقات الداخلة جاءت من خلال التخلي عنجزء من الاصول الثابتة  44744</a:t>
          </a:r>
        </a:p>
        <a:p>
          <a:pPr algn="r" rtl="1"/>
          <a:r>
            <a:rPr lang="ar-LB" sz="1400"/>
            <a:t>ونقص في المخزون38553</a:t>
          </a:r>
        </a:p>
        <a:p>
          <a:pPr algn="r" rtl="1"/>
          <a:r>
            <a:rPr lang="ar-LB" sz="1400"/>
            <a:t>وتسديد مستحقات قصيرة الاجل لنا 16422</a:t>
          </a:r>
        </a:p>
        <a:p>
          <a:pPr algn="r" rtl="1"/>
          <a:r>
            <a:rPr lang="ar-LB" sz="1400"/>
            <a:t>وديون خارجية علينا قصيرة الاجل 46931</a:t>
          </a:r>
        </a:p>
      </xdr:txBody>
    </xdr:sp>
    <xdr:clientData/>
  </xdr:twoCellAnchor>
  <xdr:twoCellAnchor>
    <xdr:from>
      <xdr:col>1</xdr:col>
      <xdr:colOff>66675</xdr:colOff>
      <xdr:row>114</xdr:row>
      <xdr:rowOff>133348</xdr:rowOff>
    </xdr:from>
    <xdr:to>
      <xdr:col>1</xdr:col>
      <xdr:colOff>2352676</xdr:colOff>
      <xdr:row>125</xdr:row>
      <xdr:rowOff>57149</xdr:rowOff>
    </xdr:to>
    <xdr:sp macro="" textlink="">
      <xdr:nvSpPr>
        <xdr:cNvPr id="6" name="TextBox 5"/>
        <xdr:cNvSpPr txBox="1"/>
      </xdr:nvSpPr>
      <xdr:spPr>
        <a:xfrm>
          <a:off x="11239128524" y="21269323"/>
          <a:ext cx="2286001" cy="1943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b="0" i="0" u="none" strike="noStrike">
              <a:solidFill>
                <a:schemeClr val="dk1"/>
              </a:solidFill>
              <a:effectLst/>
              <a:latin typeface="+mn-lt"/>
              <a:ea typeface="+mn-ea"/>
              <a:cs typeface="+mn-cs"/>
            </a:rPr>
            <a:t>ادى صافي  التدفق النقدي السالب الى زيادة قيمة راس المال العامل من 56236 الى 93669  وارتفاع نسبة السيولة من 1.18 مرة الى 1.30 مرة</a:t>
          </a:r>
          <a:r>
            <a:rPr lang="ar-LB" sz="1400"/>
            <a:t> </a:t>
          </a:r>
          <a:r>
            <a:rPr lang="ar-LB" sz="1400" b="0" i="0" u="none" strike="noStrike">
              <a:solidFill>
                <a:schemeClr val="dk1"/>
              </a:solidFill>
              <a:effectLst/>
              <a:latin typeface="+mn-lt"/>
              <a:ea typeface="+mn-ea"/>
              <a:cs typeface="+mn-cs"/>
            </a:rPr>
            <a:t>وانخفاض نسبة الديون الى اجمالي الخصوم من 25.79 الى 25.3 </a:t>
          </a:r>
          <a:r>
            <a:rPr lang="ar-LB" sz="1400"/>
            <a:t> </a:t>
          </a:r>
          <a:r>
            <a:rPr lang="ar-LB" sz="1400" b="0" i="0" u="none" strike="noStrike">
              <a:solidFill>
                <a:schemeClr val="dk1"/>
              </a:solidFill>
              <a:effectLst/>
              <a:latin typeface="+mn-lt"/>
              <a:ea typeface="+mn-ea"/>
              <a:cs typeface="+mn-cs"/>
            </a:rPr>
            <a:t>بالرغم من انخفاض النقدية بمقدار 16825 ريال من 30322 الى 13497</a:t>
          </a:r>
          <a:r>
            <a:rPr lang="ar-LB" sz="1400"/>
            <a:t> </a:t>
          </a:r>
        </a:p>
      </xdr:txBody>
    </xdr:sp>
    <xdr:clientData/>
  </xdr:twoCellAnchor>
  <xdr:twoCellAnchor>
    <xdr:from>
      <xdr:col>1</xdr:col>
      <xdr:colOff>152401</xdr:colOff>
      <xdr:row>161</xdr:row>
      <xdr:rowOff>19048</xdr:rowOff>
    </xdr:from>
    <xdr:to>
      <xdr:col>8</xdr:col>
      <xdr:colOff>38100</xdr:colOff>
      <xdr:row>167</xdr:row>
      <xdr:rowOff>123825</xdr:rowOff>
    </xdr:to>
    <xdr:sp macro="" textlink="">
      <xdr:nvSpPr>
        <xdr:cNvPr id="7" name="TextBox 6"/>
        <xdr:cNvSpPr txBox="1"/>
      </xdr:nvSpPr>
      <xdr:spPr>
        <a:xfrm>
          <a:off x="11231622825" y="30165673"/>
          <a:ext cx="9944099" cy="1190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b="1" i="0" u="none" strike="noStrike">
              <a:solidFill>
                <a:schemeClr val="dk1"/>
              </a:solidFill>
              <a:effectLst/>
              <a:latin typeface="Simplified Arabic Fixed" panose="02070309020205020404" pitchFamily="49" charset="-78"/>
              <a:ea typeface="+mn-ea"/>
              <a:cs typeface="+mj-cs"/>
            </a:rPr>
            <a:t>التحليل العامودي</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انه لمن المشجع جدا  ان ترتفع نسبة مجمل  الربح من 8.9% الى 13.42%</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وتنخفض مصاريف البيع والمصاريف الادارية بالنسبة الى المبيعات</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من -10.06%لى- 6.89% لينعكس ذلك على الربح التشغيلي </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الذي ارتفع من -1.16% الى 6.53%</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 نجد ان صافي الربح قبل الضريبة ارتفع من -2.94% الى 5.14% </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ليبين اثر المصاريف التمويلية على التغير بالربح</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صافي الربح بعد الضريبة ارتفع من -3.83% الى 4.51%</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ليعكس اثر الزكاة والضريبة على التغير بالربح </a:t>
          </a:r>
          <a:r>
            <a:rPr lang="ar-LB" sz="1400">
              <a:latin typeface="Simplified Arabic Fixed" panose="02070309020205020404" pitchFamily="49" charset="-78"/>
              <a:cs typeface="+mj-cs"/>
            </a:rPr>
            <a:t> </a:t>
          </a:r>
          <a:r>
            <a:rPr lang="ar-LB" sz="1400" b="1" i="0" u="none" strike="noStrike">
              <a:solidFill>
                <a:schemeClr val="dk1"/>
              </a:solidFill>
              <a:effectLst/>
              <a:latin typeface="Simplified Arabic Fixed" panose="02070309020205020404" pitchFamily="49" charset="-78"/>
              <a:ea typeface="+mn-ea"/>
              <a:cs typeface="+mj-cs"/>
            </a:rPr>
            <a:t>التحليل الافقي</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نجد ان المبيعات سنة 2017 تساوي 1.15 مرة مبيعات 2016</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بينما تكلفة المبيعات سنة 2017 تساوي 1.09 مرة تكلف مبيعات 2016 </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الربح التشغيلي سنة 2017 يساوي 6.5 مرات 2016</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الربح الصافي بعد الضريبة سنة 2017 يساوي 1.36 مرة 2016</a:t>
          </a:r>
          <a:r>
            <a:rPr lang="ar-LB" sz="1400">
              <a:latin typeface="Simplified Arabic Fixed" panose="02070309020205020404" pitchFamily="49" charset="-78"/>
              <a:cs typeface="+mj-cs"/>
            </a:rPr>
            <a:t> </a:t>
          </a:r>
        </a:p>
      </xdr:txBody>
    </xdr:sp>
    <xdr:clientData/>
  </xdr:twoCellAnchor>
  <xdr:twoCellAnchor>
    <xdr:from>
      <xdr:col>1</xdr:col>
      <xdr:colOff>542925</xdr:colOff>
      <xdr:row>219</xdr:row>
      <xdr:rowOff>76199</xdr:rowOff>
    </xdr:from>
    <xdr:to>
      <xdr:col>6</xdr:col>
      <xdr:colOff>781050</xdr:colOff>
      <xdr:row>228</xdr:row>
      <xdr:rowOff>95249</xdr:rowOff>
    </xdr:to>
    <xdr:sp macro="" textlink="">
      <xdr:nvSpPr>
        <xdr:cNvPr id="9" name="TextBox 8"/>
        <xdr:cNvSpPr txBox="1"/>
      </xdr:nvSpPr>
      <xdr:spPr>
        <a:xfrm>
          <a:off x="11232994425" y="41205149"/>
          <a:ext cx="8181975"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b="0" i="0" u="none" strike="noStrike">
              <a:solidFill>
                <a:schemeClr val="dk1"/>
              </a:solidFill>
              <a:effectLst/>
              <a:latin typeface="+mn-lt"/>
              <a:ea typeface="+mn-ea"/>
              <a:cs typeface="+mn-cs"/>
            </a:rPr>
            <a:t>العائد على راس المال العادي(</a:t>
          </a:r>
          <a:r>
            <a:rPr lang="en-US" sz="1400" b="0" i="0" u="none" strike="noStrike">
              <a:solidFill>
                <a:schemeClr val="dk1"/>
              </a:solidFill>
              <a:effectLst/>
              <a:latin typeface="+mn-lt"/>
              <a:ea typeface="+mn-ea"/>
              <a:cs typeface="+mn-cs"/>
            </a:rPr>
            <a:t>ROE</a:t>
          </a:r>
          <a:r>
            <a:rPr lang="ar-LB" sz="1400" b="0" i="0" u="none" strike="noStrike">
              <a:solidFill>
                <a:schemeClr val="dk1"/>
              </a:solidFill>
              <a:effectLst/>
              <a:latin typeface="+mn-lt"/>
              <a:ea typeface="+mn-ea"/>
              <a:cs typeface="+mn-cs"/>
            </a:rPr>
            <a:t>)يقيس العائد المتحقق لحملة الاسهم</a:t>
          </a:r>
          <a:r>
            <a:rPr lang="ar-LB" sz="1400"/>
            <a:t> </a:t>
          </a:r>
          <a:r>
            <a:rPr lang="ar-LB" sz="1400" b="0" i="0" u="none" strike="noStrike">
              <a:solidFill>
                <a:schemeClr val="dk1"/>
              </a:solidFill>
              <a:effectLst/>
              <a:latin typeface="+mn-lt"/>
              <a:ea typeface="+mn-ea"/>
              <a:cs typeface="+mn-cs"/>
            </a:rPr>
            <a:t>عندما يكون جيدا يجلب النجاح للشركة ويؤدي الى ارتفاع سعر السهم وبالتالي تستمر الشركة</a:t>
          </a:r>
          <a:r>
            <a:rPr lang="ar-LB" sz="1400"/>
            <a:t> </a:t>
          </a:r>
          <a:r>
            <a:rPr lang="ar-LB" sz="1400" b="0" i="0" u="none" strike="noStrike">
              <a:solidFill>
                <a:schemeClr val="dk1"/>
              </a:solidFill>
              <a:effectLst/>
              <a:latin typeface="+mn-lt"/>
              <a:ea typeface="+mn-ea"/>
              <a:cs typeface="+mn-cs"/>
            </a:rPr>
            <a:t>بالنمو اذا سارت ظروف السوق كما تشتهي,ويجعل عملية اجتذاب اموال اكثر سهولة.وهذا يعني استمرار القيمة التي يستثمرها </a:t>
          </a:r>
          <a:r>
            <a:rPr lang="ar-LB" sz="1400"/>
            <a:t> </a:t>
          </a:r>
          <a:r>
            <a:rPr lang="ar-LB" sz="1400" b="0" i="0" u="none" strike="noStrike">
              <a:solidFill>
                <a:schemeClr val="dk1"/>
              </a:solidFill>
              <a:effectLst/>
              <a:latin typeface="+mn-lt"/>
              <a:ea typeface="+mn-ea"/>
              <a:cs typeface="+mn-cs"/>
            </a:rPr>
            <a:t>حملة الاسهم في الشركة بالنمو.انه يمثل المحرك الاقوى من محركات قيمة الشركة.</a:t>
          </a:r>
          <a:r>
            <a:rPr lang="ar-LB" sz="1400"/>
            <a:t> </a:t>
          </a:r>
          <a:r>
            <a:rPr lang="ar-LB" sz="1400" b="0" i="0" u="none" strike="noStrike">
              <a:solidFill>
                <a:schemeClr val="dk1"/>
              </a:solidFill>
              <a:effectLst/>
              <a:latin typeface="+mn-lt"/>
              <a:ea typeface="+mn-ea"/>
              <a:cs typeface="+mn-cs"/>
            </a:rPr>
            <a:t>والمعادلة اعلاه تربط بين العائد على راس المال العادي وبين العائد على الاصول ومعدل الفائدة ونسبة الديون الى حقوق الملكية(الرفع المالي)</a:t>
          </a:r>
          <a:r>
            <a:rPr lang="ar-LB" sz="1400"/>
            <a:t> </a:t>
          </a:r>
          <a:r>
            <a:rPr lang="ar-LB" sz="1400" b="0" i="0" u="none" strike="noStrike">
              <a:solidFill>
                <a:schemeClr val="dk1"/>
              </a:solidFill>
              <a:effectLst/>
              <a:latin typeface="+mn-lt"/>
              <a:ea typeface="+mn-ea"/>
              <a:cs typeface="+mn-cs"/>
            </a:rPr>
            <a:t>والرسم البياني ال</a:t>
          </a:r>
          <a:r>
            <a:rPr lang="ar-SA" sz="1400" b="0" i="0" u="none" strike="noStrike">
              <a:solidFill>
                <a:schemeClr val="dk1"/>
              </a:solidFill>
              <a:effectLst/>
              <a:latin typeface="+mn-lt"/>
              <a:ea typeface="+mn-ea"/>
              <a:cs typeface="+mn-cs"/>
            </a:rPr>
            <a:t>م</a:t>
          </a:r>
          <a:r>
            <a:rPr lang="ar-LB" sz="1400" b="0" i="0" u="none" strike="noStrike">
              <a:solidFill>
                <a:schemeClr val="dk1"/>
              </a:solidFill>
              <a:effectLst/>
              <a:latin typeface="+mn-lt"/>
              <a:ea typeface="+mn-ea"/>
              <a:cs typeface="+mn-cs"/>
            </a:rPr>
            <a:t>عروف بمخطط </a:t>
          </a:r>
          <a:r>
            <a:rPr lang="en-US" sz="1400" b="0" i="0" u="none" strike="noStrike">
              <a:solidFill>
                <a:schemeClr val="dk1"/>
              </a:solidFill>
              <a:effectLst/>
              <a:latin typeface="+mn-lt"/>
              <a:ea typeface="+mn-ea"/>
              <a:cs typeface="+mn-cs"/>
            </a:rPr>
            <a:t>V </a:t>
          </a:r>
          <a:r>
            <a:rPr lang="ar-LB" sz="1400" b="0" i="0" u="none" strike="noStrike">
              <a:solidFill>
                <a:schemeClr val="dk1"/>
              </a:solidFill>
              <a:effectLst/>
              <a:latin typeface="+mn-lt"/>
              <a:ea typeface="+mn-ea"/>
              <a:cs typeface="+mn-cs"/>
            </a:rPr>
            <a:t>يظهر العلاقة المعبر عنها (بالمعادلة اعلاه )بين العائد على راس المال العادي وبين باقي المؤشرات المذكورة</a:t>
          </a:r>
          <a:r>
            <a:rPr lang="ar-LB" sz="1400"/>
            <a:t> </a:t>
          </a:r>
          <a:r>
            <a:rPr lang="ar-LB" sz="1400" b="0" i="0" u="none" strike="noStrike">
              <a:solidFill>
                <a:schemeClr val="dk1"/>
              </a:solidFill>
              <a:effectLst/>
              <a:latin typeface="+mn-lt"/>
              <a:ea typeface="+mn-ea"/>
              <a:cs typeface="+mn-cs"/>
            </a:rPr>
            <a:t> بدوره العائد على الاصول مرتبط بالاداء التشغيلي للشركة</a:t>
          </a:r>
          <a:r>
            <a:rPr lang="ar-LB" sz="1400"/>
            <a:t> </a:t>
          </a:r>
          <a:r>
            <a:rPr lang="ar-LB" sz="1400" b="0" i="0" u="none" strike="noStrike">
              <a:solidFill>
                <a:schemeClr val="dk1"/>
              </a:solidFill>
              <a:effectLst/>
              <a:latin typeface="+mn-lt"/>
              <a:ea typeface="+mn-ea"/>
              <a:cs typeface="+mn-cs"/>
            </a:rPr>
            <a:t>والاداء التشغيلي مرتبط </a:t>
          </a:r>
          <a:r>
            <a:rPr lang="ar-SA" sz="1400" b="0" i="0" u="none" strike="noStrike">
              <a:solidFill>
                <a:schemeClr val="dk1"/>
              </a:solidFill>
              <a:effectLst/>
              <a:latin typeface="+mn-lt"/>
              <a:ea typeface="+mn-ea"/>
              <a:cs typeface="+mn-cs"/>
            </a:rPr>
            <a:t>ب</a:t>
          </a:r>
          <a:r>
            <a:rPr lang="ar-LB" sz="1400" b="0" i="0" u="none" strike="noStrike">
              <a:solidFill>
                <a:schemeClr val="dk1"/>
              </a:solidFill>
              <a:effectLst/>
              <a:latin typeface="+mn-lt"/>
              <a:ea typeface="+mn-ea"/>
              <a:cs typeface="+mn-cs"/>
            </a:rPr>
            <a:t>حزمة من المؤشرات التشغيلية</a:t>
          </a:r>
          <a:r>
            <a:rPr lang="ar-LB" sz="1400"/>
            <a:t> </a:t>
          </a:r>
          <a:r>
            <a:rPr lang="ar-LB" sz="1400" b="0" i="0" u="none" strike="noStrike">
              <a:solidFill>
                <a:schemeClr val="dk1"/>
              </a:solidFill>
              <a:effectLst/>
              <a:latin typeface="+mn-lt"/>
              <a:ea typeface="+mn-ea"/>
              <a:cs typeface="+mn-cs"/>
            </a:rPr>
            <a:t>وكما يتضع فان العائد على راس المال العادي ياخذ نسبة سالبة وكذلك العائ</a:t>
          </a:r>
          <a:r>
            <a:rPr lang="ar-SA" sz="1400" b="0" i="0" u="none" strike="noStrike">
              <a:solidFill>
                <a:schemeClr val="dk1"/>
              </a:solidFill>
              <a:effectLst/>
              <a:latin typeface="+mn-lt"/>
              <a:ea typeface="+mn-ea"/>
              <a:cs typeface="+mn-cs"/>
            </a:rPr>
            <a:t>د</a:t>
          </a:r>
          <a:r>
            <a:rPr lang="ar-LB" sz="1400" b="0" i="0" u="none" strike="noStrike">
              <a:solidFill>
                <a:schemeClr val="dk1"/>
              </a:solidFill>
              <a:effectLst/>
              <a:latin typeface="+mn-lt"/>
              <a:ea typeface="+mn-ea"/>
              <a:cs typeface="+mn-cs"/>
            </a:rPr>
            <a:t> على الاصول وبالتالي فان سنة 2016 هي سنة تعكس التدهور في نمو الشر</a:t>
          </a:r>
          <a:r>
            <a:rPr lang="ar-SA" sz="1400" b="0" i="0" u="none" strike="noStrike">
              <a:solidFill>
                <a:schemeClr val="dk1"/>
              </a:solidFill>
              <a:effectLst/>
              <a:latin typeface="+mn-lt"/>
              <a:ea typeface="+mn-ea"/>
              <a:cs typeface="+mn-cs"/>
            </a:rPr>
            <a:t>ك</a:t>
          </a:r>
          <a:r>
            <a:rPr lang="ar-LB" sz="1400" b="0" i="0" u="none" strike="noStrike">
              <a:solidFill>
                <a:schemeClr val="dk1"/>
              </a:solidFill>
              <a:effectLst/>
              <a:latin typeface="+mn-lt"/>
              <a:ea typeface="+mn-ea"/>
              <a:cs typeface="+mn-cs"/>
            </a:rPr>
            <a:t>ة وفيمتها وادائها التشغيلي</a:t>
          </a:r>
          <a:r>
            <a:rPr lang="ar-LB" sz="1400"/>
            <a:t> </a:t>
          </a:r>
        </a:p>
      </xdr:txBody>
    </xdr:sp>
    <xdr:clientData/>
  </xdr:twoCellAnchor>
  <xdr:twoCellAnchor>
    <xdr:from>
      <xdr:col>1</xdr:col>
      <xdr:colOff>2390775</xdr:colOff>
      <xdr:row>205</xdr:row>
      <xdr:rowOff>142875</xdr:rowOff>
    </xdr:from>
    <xdr:to>
      <xdr:col>2</xdr:col>
      <xdr:colOff>0</xdr:colOff>
      <xdr:row>215</xdr:row>
      <xdr:rowOff>171450</xdr:rowOff>
    </xdr:to>
    <xdr:cxnSp macro="">
      <xdr:nvCxnSpPr>
        <xdr:cNvPr id="39" name="Straight Connector 38"/>
        <xdr:cNvCxnSpPr/>
      </xdr:nvCxnSpPr>
      <xdr:spPr>
        <a:xfrm flipH="1">
          <a:off x="11239309500" y="38623875"/>
          <a:ext cx="19050" cy="1905000"/>
        </a:xfrm>
        <a:prstGeom prst="line">
          <a:avLst/>
        </a:prstGeom>
        <a:ln w="50800">
          <a:solidFill>
            <a:schemeClr val="accent5">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704850</xdr:colOff>
      <xdr:row>275</xdr:row>
      <xdr:rowOff>1</xdr:rowOff>
    </xdr:from>
    <xdr:to>
      <xdr:col>5</xdr:col>
      <xdr:colOff>704850</xdr:colOff>
      <xdr:row>277</xdr:row>
      <xdr:rowOff>28575</xdr:rowOff>
    </xdr:to>
    <xdr:cxnSp macro="">
      <xdr:nvCxnSpPr>
        <xdr:cNvPr id="53" name="Straight Connector 52"/>
        <xdr:cNvCxnSpPr/>
      </xdr:nvCxnSpPr>
      <xdr:spPr>
        <a:xfrm flipV="1">
          <a:off x="11233804050" y="51844576"/>
          <a:ext cx="0" cy="409574"/>
        </a:xfrm>
        <a:prstGeom prst="line">
          <a:avLst/>
        </a:prstGeom>
        <a:ln w="412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2247900</xdr:colOff>
      <xdr:row>269</xdr:row>
      <xdr:rowOff>85725</xdr:rowOff>
    </xdr:from>
    <xdr:to>
      <xdr:col>2</xdr:col>
      <xdr:colOff>2266949</xdr:colOff>
      <xdr:row>276</xdr:row>
      <xdr:rowOff>171451</xdr:rowOff>
    </xdr:to>
    <xdr:cxnSp macro="">
      <xdr:nvCxnSpPr>
        <xdr:cNvPr id="66" name="Straight Connector 65"/>
        <xdr:cNvCxnSpPr/>
      </xdr:nvCxnSpPr>
      <xdr:spPr>
        <a:xfrm flipV="1">
          <a:off x="11237042551" y="50844450"/>
          <a:ext cx="19049" cy="1362076"/>
        </a:xfrm>
        <a:prstGeom prst="line">
          <a:avLst/>
        </a:prstGeom>
        <a:ln w="476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2390774</xdr:colOff>
      <xdr:row>265</xdr:row>
      <xdr:rowOff>142875</xdr:rowOff>
    </xdr:from>
    <xdr:to>
      <xdr:col>1</xdr:col>
      <xdr:colOff>2390775</xdr:colOff>
      <xdr:row>277</xdr:row>
      <xdr:rowOff>9525</xdr:rowOff>
    </xdr:to>
    <xdr:cxnSp macro="">
      <xdr:nvCxnSpPr>
        <xdr:cNvPr id="69" name="Straight Connector 68"/>
        <xdr:cNvCxnSpPr/>
      </xdr:nvCxnSpPr>
      <xdr:spPr>
        <a:xfrm>
          <a:off x="11239328550" y="50177700"/>
          <a:ext cx="1" cy="20574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2400300</xdr:colOff>
      <xdr:row>265</xdr:row>
      <xdr:rowOff>142875</xdr:rowOff>
    </xdr:from>
    <xdr:to>
      <xdr:col>6</xdr:col>
      <xdr:colOff>0</xdr:colOff>
      <xdr:row>275</xdr:row>
      <xdr:rowOff>9525</xdr:rowOff>
    </xdr:to>
    <xdr:cxnSp macro="">
      <xdr:nvCxnSpPr>
        <xdr:cNvPr id="80" name="Straight Connector 79"/>
        <xdr:cNvCxnSpPr/>
      </xdr:nvCxnSpPr>
      <xdr:spPr>
        <a:xfrm flipV="1">
          <a:off x="11233775475" y="50177700"/>
          <a:ext cx="5543550" cy="1676400"/>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269</xdr:row>
      <xdr:rowOff>85725</xdr:rowOff>
    </xdr:from>
    <xdr:to>
      <xdr:col>2</xdr:col>
      <xdr:colOff>2266950</xdr:colOff>
      <xdr:row>269</xdr:row>
      <xdr:rowOff>104775</xdr:rowOff>
    </xdr:to>
    <xdr:cxnSp macro="">
      <xdr:nvCxnSpPr>
        <xdr:cNvPr id="83" name="Straight Connector 82"/>
        <xdr:cNvCxnSpPr/>
      </xdr:nvCxnSpPr>
      <xdr:spPr>
        <a:xfrm flipV="1">
          <a:off x="11237042550" y="50844450"/>
          <a:ext cx="2247900" cy="19050"/>
        </a:xfrm>
        <a:prstGeom prst="line">
          <a:avLst/>
        </a:prstGeom>
        <a:ln w="285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66674</xdr:colOff>
      <xdr:row>266</xdr:row>
      <xdr:rowOff>47625</xdr:rowOff>
    </xdr:from>
    <xdr:to>
      <xdr:col>2</xdr:col>
      <xdr:colOff>66675</xdr:colOff>
      <xdr:row>269</xdr:row>
      <xdr:rowOff>38100</xdr:rowOff>
    </xdr:to>
    <xdr:cxnSp macro="">
      <xdr:nvCxnSpPr>
        <xdr:cNvPr id="86" name="Straight Arrow Connector 85"/>
        <xdr:cNvCxnSpPr/>
      </xdr:nvCxnSpPr>
      <xdr:spPr>
        <a:xfrm>
          <a:off x="11239242825" y="50263425"/>
          <a:ext cx="1" cy="533400"/>
        </a:xfrm>
        <a:prstGeom prst="straightConnector1">
          <a:avLst/>
        </a:prstGeom>
        <a:ln w="22225">
          <a:prstDash val="dash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2266950</xdr:colOff>
      <xdr:row>274</xdr:row>
      <xdr:rowOff>171451</xdr:rowOff>
    </xdr:from>
    <xdr:to>
      <xdr:col>5</xdr:col>
      <xdr:colOff>704850</xdr:colOff>
      <xdr:row>275</xdr:row>
      <xdr:rowOff>0</xdr:rowOff>
    </xdr:to>
    <xdr:cxnSp macro="">
      <xdr:nvCxnSpPr>
        <xdr:cNvPr id="90" name="Straight Connector 89"/>
        <xdr:cNvCxnSpPr/>
      </xdr:nvCxnSpPr>
      <xdr:spPr>
        <a:xfrm flipV="1">
          <a:off x="11233804050" y="51835051"/>
          <a:ext cx="3238500" cy="952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270</xdr:row>
      <xdr:rowOff>19050</xdr:rowOff>
    </xdr:from>
    <xdr:to>
      <xdr:col>3</xdr:col>
      <xdr:colOff>57149</xdr:colOff>
      <xdr:row>274</xdr:row>
      <xdr:rowOff>133350</xdr:rowOff>
    </xdr:to>
    <xdr:cxnSp macro="">
      <xdr:nvCxnSpPr>
        <xdr:cNvPr id="95" name="Straight Arrow Connector 94"/>
        <xdr:cNvCxnSpPr/>
      </xdr:nvCxnSpPr>
      <xdr:spPr>
        <a:xfrm flipH="1">
          <a:off x="11236975876" y="50958750"/>
          <a:ext cx="9524" cy="838200"/>
        </a:xfrm>
        <a:prstGeom prst="straightConnector1">
          <a:avLst/>
        </a:prstGeom>
        <a:ln w="19050">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278</xdr:row>
      <xdr:rowOff>57150</xdr:rowOff>
    </xdr:from>
    <xdr:to>
      <xdr:col>5</xdr:col>
      <xdr:colOff>714375</xdr:colOff>
      <xdr:row>284</xdr:row>
      <xdr:rowOff>161926</xdr:rowOff>
    </xdr:to>
    <xdr:sp macro="" textlink="">
      <xdr:nvSpPr>
        <xdr:cNvPr id="101" name="TextBox 100"/>
        <xdr:cNvSpPr txBox="1"/>
      </xdr:nvSpPr>
      <xdr:spPr>
        <a:xfrm>
          <a:off x="11233794525" y="52482750"/>
          <a:ext cx="5372100" cy="1190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يظهر لنا الرسم ان  ان</a:t>
          </a:r>
          <a:r>
            <a:rPr lang="ar-LB" sz="1100" baseline="0"/>
            <a:t> العائد على الاصول يمثل نقطة الوصل بين معدل الفائدة وهيكل راس المال والعائد على  راس المال العادي</a:t>
          </a:r>
        </a:p>
        <a:p>
          <a:pPr algn="r" rtl="1"/>
          <a:r>
            <a:rPr lang="ar-LB" sz="1100" baseline="0"/>
            <a:t>وتبين لنا المعادلة ان اي ارتفاع بنسبة الديون واي ارتفاع بالعائد على الاصول يؤدي الى ارتفاع نسبة العائد على راس المال.</a:t>
          </a:r>
        </a:p>
        <a:p>
          <a:pPr algn="r" rtl="1"/>
          <a:r>
            <a:rPr lang="ar-LB" sz="1100" baseline="0"/>
            <a:t> وهذا ما يسمى بالرفع المالي،</a:t>
          </a:r>
        </a:p>
        <a:p>
          <a:pPr algn="r" rtl="1"/>
          <a:r>
            <a:rPr lang="ar-LB" sz="1100" baseline="0"/>
            <a:t>واي ارتفاع بنسبة الفائدة وحقوق الملكية يؤدي الى انخفاض نسبة العائد على راس المال العادي</a:t>
          </a:r>
          <a:endParaRPr lang="ar-LB" sz="1100"/>
        </a:p>
      </xdr:txBody>
    </xdr:sp>
    <xdr:clientData/>
  </xdr:twoCellAnchor>
  <xdr:twoCellAnchor>
    <xdr:from>
      <xdr:col>1</xdr:col>
      <xdr:colOff>66674</xdr:colOff>
      <xdr:row>291</xdr:row>
      <xdr:rowOff>104775</xdr:rowOff>
    </xdr:from>
    <xdr:to>
      <xdr:col>1</xdr:col>
      <xdr:colOff>1514474</xdr:colOff>
      <xdr:row>295</xdr:row>
      <xdr:rowOff>19050</xdr:rowOff>
    </xdr:to>
    <xdr:sp macro="" textlink="">
      <xdr:nvSpPr>
        <xdr:cNvPr id="102" name="TextBox 101"/>
        <xdr:cNvSpPr txBox="1"/>
      </xdr:nvSpPr>
      <xdr:spPr>
        <a:xfrm>
          <a:off x="11240204851" y="60636150"/>
          <a:ext cx="144780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يرتبط العائد على الاصول بعدة مؤشرات ل</a:t>
          </a:r>
          <a:r>
            <a:rPr lang="ar-SA" sz="1100"/>
            <a:t>ها</a:t>
          </a:r>
          <a:r>
            <a:rPr lang="ar-LB" sz="1100"/>
            <a:t> دور كبير في الاداء التشغيلي للشركة</a:t>
          </a:r>
        </a:p>
      </xdr:txBody>
    </xdr:sp>
    <xdr:clientData/>
  </xdr:twoCellAnchor>
  <xdr:twoCellAnchor>
    <xdr:from>
      <xdr:col>2</xdr:col>
      <xdr:colOff>1685925</xdr:colOff>
      <xdr:row>292</xdr:row>
      <xdr:rowOff>28575</xdr:rowOff>
    </xdr:from>
    <xdr:to>
      <xdr:col>3</xdr:col>
      <xdr:colOff>847725</xdr:colOff>
      <xdr:row>294</xdr:row>
      <xdr:rowOff>142875</xdr:rowOff>
    </xdr:to>
    <xdr:sp macro="" textlink="">
      <xdr:nvSpPr>
        <xdr:cNvPr id="103" name="TextBox 102"/>
        <xdr:cNvSpPr txBox="1"/>
      </xdr:nvSpPr>
      <xdr:spPr>
        <a:xfrm>
          <a:off x="11236185300" y="60740925"/>
          <a:ext cx="14382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LB" sz="1100"/>
            <a:t>العائد على الاصول</a:t>
          </a:r>
        </a:p>
        <a:p>
          <a:pPr algn="ctr" rtl="1"/>
          <a:r>
            <a:rPr lang="ar-LB" sz="1100"/>
            <a:t>3.74%</a:t>
          </a:r>
        </a:p>
      </xdr:txBody>
    </xdr:sp>
    <xdr:clientData/>
  </xdr:twoCellAnchor>
  <xdr:twoCellAnchor>
    <xdr:from>
      <xdr:col>2</xdr:col>
      <xdr:colOff>28576</xdr:colOff>
      <xdr:row>297</xdr:row>
      <xdr:rowOff>66675</xdr:rowOff>
    </xdr:from>
    <xdr:to>
      <xdr:col>2</xdr:col>
      <xdr:colOff>1543051</xdr:colOff>
      <xdr:row>300</xdr:row>
      <xdr:rowOff>9525</xdr:rowOff>
    </xdr:to>
    <xdr:sp macro="" textlink="">
      <xdr:nvSpPr>
        <xdr:cNvPr id="104" name="TextBox 103"/>
        <xdr:cNvSpPr txBox="1"/>
      </xdr:nvSpPr>
      <xdr:spPr>
        <a:xfrm>
          <a:off x="11237766449" y="61731525"/>
          <a:ext cx="151447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معدل دوران الاصول=</a:t>
          </a:r>
        </a:p>
        <a:p>
          <a:pPr algn="r" rtl="1"/>
          <a:r>
            <a:rPr lang="ar-LB" sz="1100"/>
            <a:t>المبيعات / الاصول</a:t>
          </a:r>
        </a:p>
      </xdr:txBody>
    </xdr:sp>
    <xdr:clientData/>
  </xdr:twoCellAnchor>
  <xdr:twoCellAnchor>
    <xdr:from>
      <xdr:col>3</xdr:col>
      <xdr:colOff>1133475</xdr:colOff>
      <xdr:row>297</xdr:row>
      <xdr:rowOff>76200</xdr:rowOff>
    </xdr:from>
    <xdr:to>
      <xdr:col>4</xdr:col>
      <xdr:colOff>561975</xdr:colOff>
      <xdr:row>301</xdr:row>
      <xdr:rowOff>95250</xdr:rowOff>
    </xdr:to>
    <xdr:sp macro="" textlink="">
      <xdr:nvSpPr>
        <xdr:cNvPr id="105" name="TextBox 104"/>
        <xdr:cNvSpPr txBox="1"/>
      </xdr:nvSpPr>
      <xdr:spPr>
        <a:xfrm>
          <a:off x="11234851800" y="61741050"/>
          <a:ext cx="10477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هامش الربح=الربح التشغيلي/المبيعات</a:t>
          </a:r>
        </a:p>
        <a:p>
          <a:pPr algn="r" rtl="1"/>
          <a:r>
            <a:rPr lang="ar-LB" sz="1100"/>
            <a:t>*100</a:t>
          </a:r>
        </a:p>
      </xdr:txBody>
    </xdr:sp>
    <xdr:clientData/>
  </xdr:twoCellAnchor>
  <xdr:twoCellAnchor>
    <xdr:from>
      <xdr:col>2</xdr:col>
      <xdr:colOff>266700</xdr:colOff>
      <xdr:row>300</xdr:row>
      <xdr:rowOff>133351</xdr:rowOff>
    </xdr:from>
    <xdr:to>
      <xdr:col>2</xdr:col>
      <xdr:colOff>1257300</xdr:colOff>
      <xdr:row>303</xdr:row>
      <xdr:rowOff>47626</xdr:rowOff>
    </xdr:to>
    <xdr:sp macro="" textlink="">
      <xdr:nvSpPr>
        <xdr:cNvPr id="106" name="TextBox 105"/>
        <xdr:cNvSpPr txBox="1"/>
      </xdr:nvSpPr>
      <xdr:spPr>
        <a:xfrm>
          <a:off x="11238052200" y="62341126"/>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المبيعات/الاصول الثابتة</a:t>
          </a:r>
        </a:p>
      </xdr:txBody>
    </xdr:sp>
    <xdr:clientData/>
  </xdr:twoCellAnchor>
  <xdr:oneCellAnchor>
    <xdr:from>
      <xdr:col>2</xdr:col>
      <xdr:colOff>361950</xdr:colOff>
      <xdr:row>305</xdr:row>
      <xdr:rowOff>161925</xdr:rowOff>
    </xdr:from>
    <xdr:ext cx="876300" cy="504825"/>
    <xdr:sp macro="" textlink="">
      <xdr:nvSpPr>
        <xdr:cNvPr id="107" name="TextBox 106"/>
        <xdr:cNvSpPr txBox="1"/>
      </xdr:nvSpPr>
      <xdr:spPr>
        <a:xfrm>
          <a:off x="11238071250" y="63226950"/>
          <a:ext cx="8763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noAutofit/>
        </a:bodyPr>
        <a:lstStyle/>
        <a:p>
          <a:pPr algn="r" rtl="1"/>
          <a:endParaRPr lang="ar-LB" sz="1100"/>
        </a:p>
      </xdr:txBody>
    </xdr:sp>
    <xdr:clientData/>
  </xdr:oneCellAnchor>
  <xdr:twoCellAnchor>
    <xdr:from>
      <xdr:col>2</xdr:col>
      <xdr:colOff>304799</xdr:colOff>
      <xdr:row>304</xdr:row>
      <xdr:rowOff>114300</xdr:rowOff>
    </xdr:from>
    <xdr:to>
      <xdr:col>2</xdr:col>
      <xdr:colOff>1343025</xdr:colOff>
      <xdr:row>307</xdr:row>
      <xdr:rowOff>66675</xdr:rowOff>
    </xdr:to>
    <xdr:sp macro="" textlink="">
      <xdr:nvSpPr>
        <xdr:cNvPr id="108" name="TextBox 107"/>
        <xdr:cNvSpPr txBox="1"/>
      </xdr:nvSpPr>
      <xdr:spPr>
        <a:xfrm>
          <a:off x="11237966475" y="63045975"/>
          <a:ext cx="1038226"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المبيعات/المخزون</a:t>
          </a:r>
        </a:p>
      </xdr:txBody>
    </xdr:sp>
    <xdr:clientData/>
  </xdr:twoCellAnchor>
  <xdr:twoCellAnchor>
    <xdr:from>
      <xdr:col>2</xdr:col>
      <xdr:colOff>276225</xdr:colOff>
      <xdr:row>308</xdr:row>
      <xdr:rowOff>161925</xdr:rowOff>
    </xdr:from>
    <xdr:to>
      <xdr:col>2</xdr:col>
      <xdr:colOff>1314450</xdr:colOff>
      <xdr:row>311</xdr:row>
      <xdr:rowOff>133350</xdr:rowOff>
    </xdr:to>
    <xdr:sp macro="" textlink="">
      <xdr:nvSpPr>
        <xdr:cNvPr id="109" name="TextBox 108"/>
        <xdr:cNvSpPr txBox="1"/>
      </xdr:nvSpPr>
      <xdr:spPr>
        <a:xfrm>
          <a:off x="11237995050" y="63817500"/>
          <a:ext cx="103822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المبيعات/المدينين</a:t>
          </a:r>
        </a:p>
      </xdr:txBody>
    </xdr:sp>
    <xdr:clientData/>
  </xdr:twoCellAnchor>
  <xdr:twoCellAnchor>
    <xdr:from>
      <xdr:col>3</xdr:col>
      <xdr:colOff>419101</xdr:colOff>
      <xdr:row>308</xdr:row>
      <xdr:rowOff>142875</xdr:rowOff>
    </xdr:from>
    <xdr:to>
      <xdr:col>4</xdr:col>
      <xdr:colOff>495300</xdr:colOff>
      <xdr:row>311</xdr:row>
      <xdr:rowOff>142875</xdr:rowOff>
    </xdr:to>
    <xdr:sp macro="" textlink="">
      <xdr:nvSpPr>
        <xdr:cNvPr id="110" name="TextBox 109"/>
        <xdr:cNvSpPr txBox="1"/>
      </xdr:nvSpPr>
      <xdr:spPr>
        <a:xfrm>
          <a:off x="11234918475" y="63798450"/>
          <a:ext cx="1695449"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المصاريف الادارية والتسويقية /المبيعات*100</a:t>
          </a:r>
        </a:p>
      </xdr:txBody>
    </xdr:sp>
    <xdr:clientData/>
  </xdr:twoCellAnchor>
  <xdr:twoCellAnchor>
    <xdr:from>
      <xdr:col>2</xdr:col>
      <xdr:colOff>1123950</xdr:colOff>
      <xdr:row>293</xdr:row>
      <xdr:rowOff>85725</xdr:rowOff>
    </xdr:from>
    <xdr:to>
      <xdr:col>2</xdr:col>
      <xdr:colOff>1685925</xdr:colOff>
      <xdr:row>297</xdr:row>
      <xdr:rowOff>76200</xdr:rowOff>
    </xdr:to>
    <xdr:cxnSp macro="">
      <xdr:nvCxnSpPr>
        <xdr:cNvPr id="112" name="Straight Connector 111"/>
        <xdr:cNvCxnSpPr>
          <a:stCxn id="103" idx="3"/>
        </xdr:cNvCxnSpPr>
      </xdr:nvCxnSpPr>
      <xdr:spPr>
        <a:xfrm>
          <a:off x="11237623575" y="60979050"/>
          <a:ext cx="561975" cy="71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847725</xdr:colOff>
      <xdr:row>293</xdr:row>
      <xdr:rowOff>85725</xdr:rowOff>
    </xdr:from>
    <xdr:to>
      <xdr:col>4</xdr:col>
      <xdr:colOff>38100</xdr:colOff>
      <xdr:row>297</xdr:row>
      <xdr:rowOff>76200</xdr:rowOff>
    </xdr:to>
    <xdr:cxnSp macro="">
      <xdr:nvCxnSpPr>
        <xdr:cNvPr id="114" name="Straight Connector 113"/>
        <xdr:cNvCxnSpPr>
          <a:stCxn id="103" idx="1"/>
          <a:endCxn id="105" idx="0"/>
        </xdr:cNvCxnSpPr>
      </xdr:nvCxnSpPr>
      <xdr:spPr>
        <a:xfrm flipH="1">
          <a:off x="11235375675" y="61026675"/>
          <a:ext cx="809625" cy="714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66674</xdr:colOff>
      <xdr:row>299</xdr:row>
      <xdr:rowOff>171450</xdr:rowOff>
    </xdr:from>
    <xdr:to>
      <xdr:col>2</xdr:col>
      <xdr:colOff>66675</xdr:colOff>
      <xdr:row>310</xdr:row>
      <xdr:rowOff>47625</xdr:rowOff>
    </xdr:to>
    <xdr:cxnSp macro="">
      <xdr:nvCxnSpPr>
        <xdr:cNvPr id="119" name="Straight Connector 118"/>
        <xdr:cNvCxnSpPr/>
      </xdr:nvCxnSpPr>
      <xdr:spPr>
        <a:xfrm flipH="1">
          <a:off x="11239242825" y="62198250"/>
          <a:ext cx="1" cy="1866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95250</xdr:colOff>
      <xdr:row>301</xdr:row>
      <xdr:rowOff>161925</xdr:rowOff>
    </xdr:from>
    <xdr:to>
      <xdr:col>2</xdr:col>
      <xdr:colOff>295275</xdr:colOff>
      <xdr:row>301</xdr:row>
      <xdr:rowOff>161925</xdr:rowOff>
    </xdr:to>
    <xdr:cxnSp macro="">
      <xdr:nvCxnSpPr>
        <xdr:cNvPr id="124" name="Straight Connector 123"/>
        <xdr:cNvCxnSpPr/>
      </xdr:nvCxnSpPr>
      <xdr:spPr>
        <a:xfrm>
          <a:off x="11239014225" y="62550675"/>
          <a:ext cx="2000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305</xdr:row>
      <xdr:rowOff>0</xdr:rowOff>
    </xdr:from>
    <xdr:to>
      <xdr:col>2</xdr:col>
      <xdr:colOff>314325</xdr:colOff>
      <xdr:row>305</xdr:row>
      <xdr:rowOff>0</xdr:rowOff>
    </xdr:to>
    <xdr:cxnSp macro="">
      <xdr:nvCxnSpPr>
        <xdr:cNvPr id="125" name="Straight Connector 124"/>
        <xdr:cNvCxnSpPr/>
      </xdr:nvCxnSpPr>
      <xdr:spPr>
        <a:xfrm>
          <a:off x="11238995175" y="63112650"/>
          <a:ext cx="228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85725</xdr:colOff>
      <xdr:row>310</xdr:row>
      <xdr:rowOff>47626</xdr:rowOff>
    </xdr:from>
    <xdr:to>
      <xdr:col>2</xdr:col>
      <xdr:colOff>276225</xdr:colOff>
      <xdr:row>310</xdr:row>
      <xdr:rowOff>57150</xdr:rowOff>
    </xdr:to>
    <xdr:cxnSp macro="">
      <xdr:nvCxnSpPr>
        <xdr:cNvPr id="127" name="Straight Connector 126"/>
        <xdr:cNvCxnSpPr>
          <a:stCxn id="109" idx="3"/>
        </xdr:cNvCxnSpPr>
      </xdr:nvCxnSpPr>
      <xdr:spPr>
        <a:xfrm flipV="1">
          <a:off x="11239033275" y="64065151"/>
          <a:ext cx="190500" cy="95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2009775</xdr:colOff>
      <xdr:row>298</xdr:row>
      <xdr:rowOff>123825</xdr:rowOff>
    </xdr:from>
    <xdr:to>
      <xdr:col>2</xdr:col>
      <xdr:colOff>28576</xdr:colOff>
      <xdr:row>298</xdr:row>
      <xdr:rowOff>128588</xdr:rowOff>
    </xdr:to>
    <xdr:cxnSp macro="">
      <xdr:nvCxnSpPr>
        <xdr:cNvPr id="161" name="Straight Arrow Connector 160"/>
        <xdr:cNvCxnSpPr>
          <a:stCxn id="104" idx="3"/>
        </xdr:cNvCxnSpPr>
      </xdr:nvCxnSpPr>
      <xdr:spPr>
        <a:xfrm flipV="1">
          <a:off x="11239280924" y="61969650"/>
          <a:ext cx="428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2066925</xdr:colOff>
      <xdr:row>301</xdr:row>
      <xdr:rowOff>161925</xdr:rowOff>
    </xdr:from>
    <xdr:to>
      <xdr:col>2</xdr:col>
      <xdr:colOff>85726</xdr:colOff>
      <xdr:row>301</xdr:row>
      <xdr:rowOff>166688</xdr:rowOff>
    </xdr:to>
    <xdr:cxnSp macro="">
      <xdr:nvCxnSpPr>
        <xdr:cNvPr id="162" name="Straight Arrow Connector 161"/>
        <xdr:cNvCxnSpPr/>
      </xdr:nvCxnSpPr>
      <xdr:spPr>
        <a:xfrm flipV="1">
          <a:off x="11239223774" y="62550675"/>
          <a:ext cx="428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2076450</xdr:colOff>
      <xdr:row>306</xdr:row>
      <xdr:rowOff>0</xdr:rowOff>
    </xdr:from>
    <xdr:to>
      <xdr:col>2</xdr:col>
      <xdr:colOff>95251</xdr:colOff>
      <xdr:row>306</xdr:row>
      <xdr:rowOff>4763</xdr:rowOff>
    </xdr:to>
    <xdr:cxnSp macro="">
      <xdr:nvCxnSpPr>
        <xdr:cNvPr id="164" name="Straight Arrow Connector 163"/>
        <xdr:cNvCxnSpPr/>
      </xdr:nvCxnSpPr>
      <xdr:spPr>
        <a:xfrm flipV="1">
          <a:off x="11239214249" y="63293625"/>
          <a:ext cx="428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2066925</xdr:colOff>
      <xdr:row>310</xdr:row>
      <xdr:rowOff>19050</xdr:rowOff>
    </xdr:from>
    <xdr:to>
      <xdr:col>2</xdr:col>
      <xdr:colOff>85726</xdr:colOff>
      <xdr:row>310</xdr:row>
      <xdr:rowOff>23813</xdr:rowOff>
    </xdr:to>
    <xdr:cxnSp macro="">
      <xdr:nvCxnSpPr>
        <xdr:cNvPr id="166" name="Straight Arrow Connector 165"/>
        <xdr:cNvCxnSpPr/>
      </xdr:nvCxnSpPr>
      <xdr:spPr>
        <a:xfrm flipV="1">
          <a:off x="11239223774" y="64036575"/>
          <a:ext cx="428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301</xdr:row>
      <xdr:rowOff>95250</xdr:rowOff>
    </xdr:from>
    <xdr:to>
      <xdr:col>4</xdr:col>
      <xdr:colOff>38100</xdr:colOff>
      <xdr:row>308</xdr:row>
      <xdr:rowOff>161925</xdr:rowOff>
    </xdr:to>
    <xdr:cxnSp macro="">
      <xdr:nvCxnSpPr>
        <xdr:cNvPr id="168" name="Straight Connector 167"/>
        <xdr:cNvCxnSpPr>
          <a:stCxn id="105" idx="2"/>
        </xdr:cNvCxnSpPr>
      </xdr:nvCxnSpPr>
      <xdr:spPr>
        <a:xfrm>
          <a:off x="11235375675" y="62484000"/>
          <a:ext cx="9525" cy="1333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495300</xdr:colOff>
      <xdr:row>310</xdr:row>
      <xdr:rowOff>52388</xdr:rowOff>
    </xdr:from>
    <xdr:to>
      <xdr:col>4</xdr:col>
      <xdr:colOff>838200</xdr:colOff>
      <xdr:row>310</xdr:row>
      <xdr:rowOff>57150</xdr:rowOff>
    </xdr:to>
    <xdr:cxnSp macro="">
      <xdr:nvCxnSpPr>
        <xdr:cNvPr id="174" name="Straight Arrow Connector 173"/>
        <xdr:cNvCxnSpPr>
          <a:stCxn id="110" idx="1"/>
        </xdr:cNvCxnSpPr>
      </xdr:nvCxnSpPr>
      <xdr:spPr>
        <a:xfrm flipH="1">
          <a:off x="11234575575" y="64069913"/>
          <a:ext cx="342900" cy="4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571499</xdr:colOff>
      <xdr:row>299</xdr:row>
      <xdr:rowOff>76200</xdr:rowOff>
    </xdr:from>
    <xdr:to>
      <xdr:col>4</xdr:col>
      <xdr:colOff>866775</xdr:colOff>
      <xdr:row>299</xdr:row>
      <xdr:rowOff>85725</xdr:rowOff>
    </xdr:to>
    <xdr:cxnSp macro="">
      <xdr:nvCxnSpPr>
        <xdr:cNvPr id="175" name="Straight Arrow Connector 174"/>
        <xdr:cNvCxnSpPr/>
      </xdr:nvCxnSpPr>
      <xdr:spPr>
        <a:xfrm flipH="1">
          <a:off x="11234547000" y="62103000"/>
          <a:ext cx="295276"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1114424</xdr:colOff>
      <xdr:row>311</xdr:row>
      <xdr:rowOff>152400</xdr:rowOff>
    </xdr:from>
    <xdr:to>
      <xdr:col>2</xdr:col>
      <xdr:colOff>1114425</xdr:colOff>
      <xdr:row>313</xdr:row>
      <xdr:rowOff>180975</xdr:rowOff>
    </xdr:to>
    <xdr:cxnSp macro="">
      <xdr:nvCxnSpPr>
        <xdr:cNvPr id="187" name="Straight Arrow Connector 186"/>
        <xdr:cNvCxnSpPr/>
      </xdr:nvCxnSpPr>
      <xdr:spPr>
        <a:xfrm flipH="1">
          <a:off x="11238195075" y="64350900"/>
          <a:ext cx="1" cy="390525"/>
        </a:xfrm>
        <a:prstGeom prst="straightConnector1">
          <a:avLst/>
        </a:prstGeom>
        <a:ln w="22225">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180975</xdr:colOff>
      <xdr:row>305</xdr:row>
      <xdr:rowOff>161925</xdr:rowOff>
    </xdr:from>
    <xdr:to>
      <xdr:col>3</xdr:col>
      <xdr:colOff>180975</xdr:colOff>
      <xdr:row>313</xdr:row>
      <xdr:rowOff>171450</xdr:rowOff>
    </xdr:to>
    <xdr:cxnSp macro="">
      <xdr:nvCxnSpPr>
        <xdr:cNvPr id="191" name="Straight Arrow Connector 190"/>
        <xdr:cNvCxnSpPr/>
      </xdr:nvCxnSpPr>
      <xdr:spPr>
        <a:xfrm>
          <a:off x="11236852050" y="63274575"/>
          <a:ext cx="0" cy="1457325"/>
        </a:xfrm>
        <a:prstGeom prst="straightConnector1">
          <a:avLst/>
        </a:prstGeom>
        <a:ln w="22225">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1343025</xdr:colOff>
      <xdr:row>306</xdr:row>
      <xdr:rowOff>0</xdr:rowOff>
    </xdr:from>
    <xdr:to>
      <xdr:col>3</xdr:col>
      <xdr:colOff>200025</xdr:colOff>
      <xdr:row>306</xdr:row>
      <xdr:rowOff>0</xdr:rowOff>
    </xdr:to>
    <xdr:cxnSp macro="">
      <xdr:nvCxnSpPr>
        <xdr:cNvPr id="198" name="Straight Connector 197"/>
        <xdr:cNvCxnSpPr>
          <a:endCxn id="108" idx="1"/>
        </xdr:cNvCxnSpPr>
      </xdr:nvCxnSpPr>
      <xdr:spPr>
        <a:xfrm>
          <a:off x="11236833000" y="63293625"/>
          <a:ext cx="1133475"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xdr:colOff>
      <xdr:row>314</xdr:row>
      <xdr:rowOff>9525</xdr:rowOff>
    </xdr:from>
    <xdr:to>
      <xdr:col>1</xdr:col>
      <xdr:colOff>1847850</xdr:colOff>
      <xdr:row>320</xdr:row>
      <xdr:rowOff>104775</xdr:rowOff>
    </xdr:to>
    <xdr:sp macro="" textlink="">
      <xdr:nvSpPr>
        <xdr:cNvPr id="204" name="TextBox 203"/>
        <xdr:cNvSpPr txBox="1"/>
      </xdr:nvSpPr>
      <xdr:spPr>
        <a:xfrm>
          <a:off x="11239871475" y="64874775"/>
          <a:ext cx="180975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يمكن هذا النموذج مدراء الشركة الاطلاع على محركات</a:t>
          </a:r>
          <a:r>
            <a:rPr lang="ar-LB" sz="1100" baseline="0"/>
            <a:t> الاداء ويسمح لهم ولمختلف وظائف الشركة بالعمل سوية كفريق عمل واحد اذ يساعد في تحديد المسؤوليات وتفويض السلطات وتحديد اهداف الاداء ,كما يوفر اطار عمل ملائم لنظم المعلوماتية الادارية</a:t>
          </a:r>
          <a:endParaRPr lang="ar-LB" sz="1100"/>
        </a:p>
      </xdr:txBody>
    </xdr:sp>
    <xdr:clientData/>
  </xdr:twoCellAnchor>
  <xdr:twoCellAnchor>
    <xdr:from>
      <xdr:col>0</xdr:col>
      <xdr:colOff>876299</xdr:colOff>
      <xdr:row>321</xdr:row>
      <xdr:rowOff>9525</xdr:rowOff>
    </xdr:from>
    <xdr:to>
      <xdr:col>1</xdr:col>
      <xdr:colOff>2190750</xdr:colOff>
      <xdr:row>329</xdr:row>
      <xdr:rowOff>104775</xdr:rowOff>
    </xdr:to>
    <xdr:sp macro="" textlink="">
      <xdr:nvSpPr>
        <xdr:cNvPr id="205" name="TextBox 204"/>
        <xdr:cNvSpPr txBox="1"/>
      </xdr:nvSpPr>
      <xdr:spPr>
        <a:xfrm>
          <a:off x="11239528575" y="66084450"/>
          <a:ext cx="2209801" cy="154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لنوضح اهمية هذا المخطط:لنفترض ان المؤسسة استطاعت تقليل اجمالي الاصول من 1215549 الى 1000000 فان معدل دوران</a:t>
          </a:r>
          <a:r>
            <a:rPr lang="ar-LB" sz="1100" baseline="0"/>
            <a:t> الاصول سيصبح 0.70  وان العائد على الاصول سيصبح 4.57% بدلا من 3.74% ولو تمكنت الادارة من زيادة هامش الربح 1% فسيرتفع العائد على الاصول الى5.24% من مستوى معتدل الى مستوى ممتاز</a:t>
          </a:r>
          <a:endParaRPr lang="ar-LB" sz="1100"/>
        </a:p>
      </xdr:txBody>
    </xdr:sp>
    <xdr:clientData/>
  </xdr:twoCellAnchor>
  <xdr:twoCellAnchor>
    <xdr:from>
      <xdr:col>1</xdr:col>
      <xdr:colOff>95250</xdr:colOff>
      <xdr:row>330</xdr:row>
      <xdr:rowOff>38100</xdr:rowOff>
    </xdr:from>
    <xdr:to>
      <xdr:col>1</xdr:col>
      <xdr:colOff>2266950</xdr:colOff>
      <xdr:row>334</xdr:row>
      <xdr:rowOff>19050</xdr:rowOff>
    </xdr:to>
    <xdr:sp macro="" textlink="">
      <xdr:nvSpPr>
        <xdr:cNvPr id="206" name="TextBox 205"/>
        <xdr:cNvSpPr txBox="1"/>
      </xdr:nvSpPr>
      <xdr:spPr>
        <a:xfrm>
          <a:off x="11239452375" y="67741800"/>
          <a:ext cx="2171700"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بالنسبة لمتوسط فترة التحصيل ومتوسط عدد ايام التخزين على الادارة ان تقارن النتائج مع المستويات المستهدفة للمخزون وحسابات المدينين</a:t>
          </a:r>
        </a:p>
      </xdr:txBody>
    </xdr:sp>
    <xdr:clientData/>
  </xdr:twoCellAnchor>
  <xdr:twoCellAnchor>
    <xdr:from>
      <xdr:col>2</xdr:col>
      <xdr:colOff>104775</xdr:colOff>
      <xdr:row>327</xdr:row>
      <xdr:rowOff>95250</xdr:rowOff>
    </xdr:from>
    <xdr:to>
      <xdr:col>2</xdr:col>
      <xdr:colOff>2085975</xdr:colOff>
      <xdr:row>334</xdr:row>
      <xdr:rowOff>38100</xdr:rowOff>
    </xdr:to>
    <xdr:sp macro="" textlink="">
      <xdr:nvSpPr>
        <xdr:cNvPr id="207" name="TextBox 206"/>
        <xdr:cNvSpPr txBox="1"/>
      </xdr:nvSpPr>
      <xdr:spPr>
        <a:xfrm>
          <a:off x="11237223525" y="67256025"/>
          <a:ext cx="1981200"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كما يجب الانتباه الى زيادة الاصول الثابتة والعمل على تقييم الانفاق</a:t>
          </a:r>
          <a:r>
            <a:rPr lang="ar-LB" sz="1100" baseline="0"/>
            <a:t> الراسمالي على ضوء نتائج تحليل الربحية</a:t>
          </a:r>
        </a:p>
        <a:p>
          <a:pPr algn="r" rtl="1"/>
          <a:r>
            <a:rPr lang="ar-LB" sz="1100" baseline="0"/>
            <a:t>وكذلك بالنسبة الى المصاريف البيعية والادارية</a:t>
          </a:r>
          <a:endParaRPr lang="ar-LB" sz="1100"/>
        </a:p>
      </xdr:txBody>
    </xdr:sp>
    <xdr:clientData/>
  </xdr:twoCellAnchor>
  <xdr:twoCellAnchor>
    <xdr:from>
      <xdr:col>1</xdr:col>
      <xdr:colOff>2200275</xdr:colOff>
      <xdr:row>326</xdr:row>
      <xdr:rowOff>66675</xdr:rowOff>
    </xdr:from>
    <xdr:to>
      <xdr:col>2</xdr:col>
      <xdr:colOff>28574</xdr:colOff>
      <xdr:row>326</xdr:row>
      <xdr:rowOff>66675</xdr:rowOff>
    </xdr:to>
    <xdr:cxnSp macro="">
      <xdr:nvCxnSpPr>
        <xdr:cNvPr id="209" name="Straight Arrow Connector 208"/>
        <xdr:cNvCxnSpPr/>
      </xdr:nvCxnSpPr>
      <xdr:spPr>
        <a:xfrm flipH="1">
          <a:off x="11239280926" y="67046475"/>
          <a:ext cx="23812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28574</xdr:colOff>
      <xdr:row>146</xdr:row>
      <xdr:rowOff>123826</xdr:rowOff>
    </xdr:from>
    <xdr:to>
      <xdr:col>6</xdr:col>
      <xdr:colOff>942975</xdr:colOff>
      <xdr:row>154</xdr:row>
      <xdr:rowOff>28576</xdr:rowOff>
    </xdr:to>
    <xdr:sp macro="" textlink="">
      <xdr:nvSpPr>
        <xdr:cNvPr id="2" name="TextBox 1"/>
        <xdr:cNvSpPr txBox="1"/>
      </xdr:nvSpPr>
      <xdr:spPr>
        <a:xfrm>
          <a:off x="11234194575" y="27251026"/>
          <a:ext cx="3057526"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ان التدفقات النقدية الخارجة  صرفت على</a:t>
          </a:r>
          <a:r>
            <a:rPr lang="ar-LB" sz="1400" baseline="0"/>
            <a:t> المخزون 16402</a:t>
          </a:r>
          <a:r>
            <a:rPr lang="ar-LB" sz="1400"/>
            <a:t>و بمعظمها علاوة</a:t>
          </a:r>
          <a:r>
            <a:rPr lang="ar-LB" sz="1400" baseline="0"/>
            <a:t> اصدار اسهم 87522 وخسائر متراكمة 81681 </a:t>
          </a:r>
          <a:r>
            <a:rPr lang="ar-LB" sz="1400"/>
            <a:t>مما ساهم بزيادة نسبة الاصول المتداولة</a:t>
          </a:r>
        </a:p>
      </xdr:txBody>
    </xdr:sp>
    <xdr:clientData/>
  </xdr:twoCellAnchor>
  <xdr:twoCellAnchor>
    <xdr:from>
      <xdr:col>7</xdr:col>
      <xdr:colOff>323850</xdr:colOff>
      <xdr:row>146</xdr:row>
      <xdr:rowOff>76199</xdr:rowOff>
    </xdr:from>
    <xdr:to>
      <xdr:col>9</xdr:col>
      <xdr:colOff>895350</xdr:colOff>
      <xdr:row>154</xdr:row>
      <xdr:rowOff>0</xdr:rowOff>
    </xdr:to>
    <xdr:sp macro="" textlink="">
      <xdr:nvSpPr>
        <xdr:cNvPr id="4" name="TextBox 3"/>
        <xdr:cNvSpPr txBox="1"/>
      </xdr:nvSpPr>
      <xdr:spPr>
        <a:xfrm>
          <a:off x="11229632100" y="27184349"/>
          <a:ext cx="3105150" cy="137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والتدفقات الداخلة جاءت من خلال التخلي  عن</a:t>
          </a:r>
          <a:r>
            <a:rPr lang="ar-LB" sz="1400" baseline="0"/>
            <a:t> جزء مهم من  </a:t>
          </a:r>
          <a:r>
            <a:rPr lang="ar-LB" sz="1400"/>
            <a:t>الاصول الثابتة  89667</a:t>
          </a:r>
        </a:p>
        <a:p>
          <a:pPr algn="r" rtl="1"/>
          <a:r>
            <a:rPr lang="ar-LB" sz="1400"/>
            <a:t>مع قرض طويل الاجل 15274</a:t>
          </a:r>
        </a:p>
        <a:p>
          <a:pPr algn="r" rtl="1"/>
          <a:r>
            <a:rPr lang="ar-LB" sz="1400"/>
            <a:t>وتسديد مستحقات قصيرة الاجل</a:t>
          </a:r>
          <a:r>
            <a:rPr lang="ar-SA" sz="1400"/>
            <a:t> واصل</a:t>
          </a:r>
          <a:r>
            <a:rPr lang="ar-LB" sz="1400"/>
            <a:t> لنا 37727</a:t>
          </a:r>
        </a:p>
        <a:p>
          <a:pPr algn="r" rtl="1"/>
          <a:r>
            <a:rPr lang="ar-LB" sz="1400"/>
            <a:t>وديون خارجية  وتجارية علينا قصيرة الاجل 53311</a:t>
          </a:r>
        </a:p>
      </xdr:txBody>
    </xdr:sp>
    <xdr:clientData/>
  </xdr:twoCellAnchor>
  <xdr:twoCellAnchor>
    <xdr:from>
      <xdr:col>5</xdr:col>
      <xdr:colOff>9526</xdr:colOff>
      <xdr:row>155</xdr:row>
      <xdr:rowOff>9526</xdr:rowOff>
    </xdr:from>
    <xdr:to>
      <xdr:col>6</xdr:col>
      <xdr:colOff>942975</xdr:colOff>
      <xdr:row>162</xdr:row>
      <xdr:rowOff>38100</xdr:rowOff>
    </xdr:to>
    <xdr:sp macro="" textlink="">
      <xdr:nvSpPr>
        <xdr:cNvPr id="6" name="TextBox 5"/>
        <xdr:cNvSpPr txBox="1"/>
      </xdr:nvSpPr>
      <xdr:spPr>
        <a:xfrm>
          <a:off x="11234194575" y="28765501"/>
          <a:ext cx="3076574" cy="1295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b="0" i="0" u="none" strike="noStrike">
              <a:solidFill>
                <a:schemeClr val="dk1"/>
              </a:solidFill>
              <a:effectLst/>
              <a:latin typeface="+mn-lt"/>
              <a:ea typeface="+mn-ea"/>
              <a:cs typeface="+mn-cs"/>
            </a:rPr>
            <a:t>ادى صافي  التدفق النقدي  الى انخفاض  في قيمة راس المال العامل من   93669</a:t>
          </a:r>
          <a:r>
            <a:rPr lang="ar-LB" sz="1400" b="0" i="0" u="none" strike="noStrike" baseline="0">
              <a:solidFill>
                <a:schemeClr val="dk1"/>
              </a:solidFill>
              <a:effectLst/>
              <a:latin typeface="+mn-lt"/>
              <a:ea typeface="+mn-ea"/>
              <a:cs typeface="+mn-cs"/>
            </a:rPr>
            <a:t> الى 29574 </a:t>
          </a:r>
          <a:r>
            <a:rPr lang="ar-LB" sz="1400" b="0" i="0" u="none" strike="noStrike">
              <a:solidFill>
                <a:schemeClr val="dk1"/>
              </a:solidFill>
              <a:effectLst/>
              <a:latin typeface="+mn-lt"/>
              <a:ea typeface="+mn-ea"/>
              <a:cs typeface="+mn-cs"/>
            </a:rPr>
            <a:t>وانخفاض نسبة السيولة من 130 مرة الى 1.07 مرة</a:t>
          </a:r>
          <a:r>
            <a:rPr lang="ar-LB" sz="1400"/>
            <a:t> </a:t>
          </a:r>
          <a:r>
            <a:rPr lang="ar-LB" sz="1400" b="0" i="0" u="none" strike="noStrike">
              <a:solidFill>
                <a:schemeClr val="dk1"/>
              </a:solidFill>
              <a:effectLst/>
              <a:latin typeface="+mn-lt"/>
              <a:ea typeface="+mn-ea"/>
              <a:cs typeface="+mn-cs"/>
            </a:rPr>
            <a:t>وارتفاع  نسبة الديون الى اجمالي الخصوم من </a:t>
          </a:r>
          <a:r>
            <a:rPr lang="ar-SA" sz="1400" b="0" i="0" u="none" strike="noStrike">
              <a:solidFill>
                <a:schemeClr val="dk1"/>
              </a:solidFill>
              <a:effectLst/>
              <a:latin typeface="+mn-lt"/>
              <a:ea typeface="+mn-ea"/>
              <a:cs typeface="+mn-cs"/>
            </a:rPr>
            <a:t>39.96</a:t>
          </a:r>
          <a:r>
            <a:rPr lang="ar-LB" sz="1400" b="0" i="0" u="none" strike="noStrike">
              <a:solidFill>
                <a:schemeClr val="dk1"/>
              </a:solidFill>
              <a:effectLst/>
              <a:latin typeface="+mn-lt"/>
              <a:ea typeface="+mn-ea"/>
              <a:cs typeface="+mn-cs"/>
            </a:rPr>
            <a:t> الى </a:t>
          </a:r>
          <a:r>
            <a:rPr lang="ar-SA" sz="1400" b="0" i="0" u="none" strike="noStrike">
              <a:solidFill>
                <a:schemeClr val="dk1"/>
              </a:solidFill>
              <a:effectLst/>
              <a:latin typeface="+mn-lt"/>
              <a:ea typeface="+mn-ea"/>
              <a:cs typeface="+mn-cs"/>
            </a:rPr>
            <a:t>51.45</a:t>
          </a:r>
          <a:r>
            <a:rPr lang="ar-LB" sz="1400" b="0" i="0" u="none" strike="noStrike">
              <a:solidFill>
                <a:schemeClr val="dk1"/>
              </a:solidFill>
              <a:effectLst/>
              <a:latin typeface="+mn-lt"/>
              <a:ea typeface="+mn-ea"/>
              <a:cs typeface="+mn-cs"/>
            </a:rPr>
            <a:t> </a:t>
          </a:r>
          <a:r>
            <a:rPr lang="ar-LB" sz="1400"/>
            <a:t> </a:t>
          </a:r>
        </a:p>
      </xdr:txBody>
    </xdr:sp>
    <xdr:clientData/>
  </xdr:twoCellAnchor>
  <xdr:twoCellAnchor>
    <xdr:from>
      <xdr:col>7</xdr:col>
      <xdr:colOff>342900</xdr:colOff>
      <xdr:row>154</xdr:row>
      <xdr:rowOff>142875</xdr:rowOff>
    </xdr:from>
    <xdr:to>
      <xdr:col>9</xdr:col>
      <xdr:colOff>885825</xdr:colOff>
      <xdr:row>162</xdr:row>
      <xdr:rowOff>57150</xdr:rowOff>
    </xdr:to>
    <xdr:sp macro="" textlink="">
      <xdr:nvSpPr>
        <xdr:cNvPr id="7" name="TextBox 6"/>
        <xdr:cNvSpPr txBox="1"/>
      </xdr:nvSpPr>
      <xdr:spPr>
        <a:xfrm>
          <a:off x="11229641625" y="28717875"/>
          <a:ext cx="3152775"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ان تراكم</a:t>
          </a:r>
          <a:r>
            <a:rPr lang="ar-LB" sz="1400" baseline="0"/>
            <a:t> الخسائر وارتفاع نسبة الديون وانخفاض نسبة السيولة يضع الشركة في وضع حرج  لجهة الملاءة والسيولة والشهرة ويستدعي تضافر الجهود لتغيير الوضع الاني للشركة</a:t>
          </a:r>
          <a:endParaRPr lang="ar-LB" sz="1400"/>
        </a:p>
      </xdr:txBody>
    </xdr:sp>
    <xdr:clientData/>
  </xdr:twoCellAnchor>
  <xdr:twoCellAnchor>
    <xdr:from>
      <xdr:col>6</xdr:col>
      <xdr:colOff>180974</xdr:colOff>
      <xdr:row>190</xdr:row>
      <xdr:rowOff>171451</xdr:rowOff>
    </xdr:from>
    <xdr:to>
      <xdr:col>8</xdr:col>
      <xdr:colOff>790575</xdr:colOff>
      <xdr:row>207</xdr:row>
      <xdr:rowOff>161925</xdr:rowOff>
    </xdr:to>
    <xdr:sp macro="" textlink="">
      <xdr:nvSpPr>
        <xdr:cNvPr id="8" name="TextBox 7"/>
        <xdr:cNvSpPr txBox="1"/>
      </xdr:nvSpPr>
      <xdr:spPr>
        <a:xfrm>
          <a:off x="11231108475" y="35452051"/>
          <a:ext cx="4048126" cy="3067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b="1" i="0" u="none" strike="noStrike">
              <a:solidFill>
                <a:schemeClr val="dk1"/>
              </a:solidFill>
              <a:effectLst/>
              <a:latin typeface="Simplified Arabic Fixed" panose="02070309020205020404" pitchFamily="49" charset="-78"/>
              <a:ea typeface="+mn-ea"/>
              <a:cs typeface="+mj-cs"/>
            </a:rPr>
            <a:t>التحليل </a:t>
          </a:r>
          <a:r>
            <a:rPr lang="ar-SA" sz="1400" b="1" i="0" u="none" strike="noStrike">
              <a:solidFill>
                <a:schemeClr val="dk1"/>
              </a:solidFill>
              <a:effectLst/>
              <a:latin typeface="Simplified Arabic Fixed" panose="02070309020205020404" pitchFamily="49" charset="-78"/>
              <a:ea typeface="+mn-ea"/>
              <a:cs typeface="+mj-cs"/>
            </a:rPr>
            <a:t> العامودي </a:t>
          </a:r>
          <a:r>
            <a:rPr lang="ar-SA" sz="1400" b="0" i="0" u="none" strike="noStrike">
              <a:solidFill>
                <a:schemeClr val="dk1"/>
              </a:solidFill>
              <a:effectLst/>
              <a:latin typeface="Simplified Arabic Fixed" panose="02070309020205020404" pitchFamily="49" charset="-78"/>
              <a:ea typeface="+mn-ea"/>
              <a:cs typeface="+mj-cs"/>
            </a:rPr>
            <a:t>ان</a:t>
          </a:r>
          <a:r>
            <a:rPr lang="ar-SA" sz="1400" b="0" i="0" u="none" strike="noStrike" baseline="0">
              <a:solidFill>
                <a:schemeClr val="dk1"/>
              </a:solidFill>
              <a:effectLst/>
              <a:latin typeface="Simplified Arabic Fixed" panose="02070309020205020404" pitchFamily="49" charset="-78"/>
              <a:ea typeface="+mn-ea"/>
              <a:cs typeface="+mj-cs"/>
            </a:rPr>
            <a:t> انخفاض </a:t>
          </a:r>
          <a:r>
            <a:rPr lang="ar-LB" sz="1400" b="0" i="0" u="none" strike="noStrike">
              <a:solidFill>
                <a:schemeClr val="dk1"/>
              </a:solidFill>
              <a:effectLst/>
              <a:latin typeface="Simplified Arabic Fixed" panose="02070309020205020404" pitchFamily="49" charset="-78"/>
              <a:ea typeface="+mn-ea"/>
              <a:cs typeface="+mj-cs"/>
            </a:rPr>
            <a:t>مجمل  الربح من </a:t>
          </a:r>
          <a:r>
            <a:rPr lang="ar-SA" sz="1400" b="0" i="0" u="none" strike="noStrike">
              <a:solidFill>
                <a:schemeClr val="dk1"/>
              </a:solidFill>
              <a:effectLst/>
              <a:latin typeface="Simplified Arabic Fixed" panose="02070309020205020404" pitchFamily="49" charset="-78"/>
              <a:ea typeface="+mn-ea"/>
              <a:cs typeface="+mj-cs"/>
            </a:rPr>
            <a:t>13.42</a:t>
          </a:r>
          <a:r>
            <a:rPr lang="ar-LB" sz="1400" b="0" i="0" u="none" strike="noStrike">
              <a:solidFill>
                <a:schemeClr val="dk1"/>
              </a:solidFill>
              <a:effectLst/>
              <a:latin typeface="Simplified Arabic Fixed" panose="02070309020205020404" pitchFamily="49" charset="-78"/>
              <a:ea typeface="+mn-ea"/>
              <a:cs typeface="+mj-cs"/>
            </a:rPr>
            <a:t>% الى </a:t>
          </a:r>
          <a:r>
            <a:rPr lang="ar-SA" sz="1400" b="0" i="0" u="none" strike="noStrike">
              <a:solidFill>
                <a:schemeClr val="dk1"/>
              </a:solidFill>
              <a:effectLst/>
              <a:latin typeface="Simplified Arabic Fixed" panose="02070309020205020404" pitchFamily="49" charset="-78"/>
              <a:ea typeface="+mn-ea"/>
              <a:cs typeface="+mj-cs"/>
            </a:rPr>
            <a:t>-0.32</a:t>
          </a:r>
          <a:r>
            <a:rPr lang="ar-LB" sz="1400" b="0" i="0" u="none" strike="noStrike">
              <a:solidFill>
                <a:schemeClr val="dk1"/>
              </a:solidFill>
              <a:effectLst/>
              <a:latin typeface="Simplified Arabic Fixed" panose="02070309020205020404" pitchFamily="49" charset="-78"/>
              <a:ea typeface="+mn-ea"/>
              <a:cs typeface="+mj-cs"/>
            </a:rPr>
            <a:t>%</a:t>
          </a:r>
          <a:r>
            <a:rPr lang="ar-LB" sz="1400">
              <a:latin typeface="Simplified Arabic Fixed" panose="02070309020205020404" pitchFamily="49" charset="-78"/>
              <a:cs typeface="+mj-cs"/>
            </a:rPr>
            <a:t> </a:t>
          </a:r>
          <a:r>
            <a:rPr lang="ar-SA" sz="1400">
              <a:latin typeface="Simplified Arabic Fixed" panose="02070309020205020404" pitchFamily="49" charset="-78"/>
              <a:cs typeface="+mj-cs"/>
            </a:rPr>
            <a:t> علامة على تراجع</a:t>
          </a:r>
          <a:r>
            <a:rPr lang="ar-SA" sz="1400" baseline="0">
              <a:latin typeface="Simplified Arabic Fixed" panose="02070309020205020404" pitchFamily="49" charset="-78"/>
              <a:cs typeface="+mj-cs"/>
            </a:rPr>
            <a:t> كبير في نمو وتطور الشركة ويلحظ في هذا السياق  ارتفاع </a:t>
          </a:r>
          <a:r>
            <a:rPr lang="ar-LB" sz="1400" b="0" i="0" u="none" strike="noStrike">
              <a:solidFill>
                <a:schemeClr val="dk1"/>
              </a:solidFill>
              <a:effectLst/>
              <a:latin typeface="Simplified Arabic Fixed" panose="02070309020205020404" pitchFamily="49" charset="-78"/>
              <a:ea typeface="+mn-ea"/>
              <a:cs typeface="+mj-cs"/>
            </a:rPr>
            <a:t>مصاريف البيع والمصاريف الادارية بالنسبة الى المبيعات</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من -</a:t>
          </a:r>
          <a:r>
            <a:rPr lang="ar-SA" sz="1400" b="0" i="0" u="none" strike="noStrike">
              <a:solidFill>
                <a:schemeClr val="dk1"/>
              </a:solidFill>
              <a:effectLst/>
              <a:latin typeface="Simplified Arabic Fixed" panose="02070309020205020404" pitchFamily="49" charset="-78"/>
              <a:ea typeface="+mn-ea"/>
              <a:cs typeface="+mj-cs"/>
            </a:rPr>
            <a:t>6.89</a:t>
          </a:r>
          <a:r>
            <a:rPr lang="ar-LB" sz="1400" b="0" i="0" u="none" strike="noStrike">
              <a:solidFill>
                <a:schemeClr val="dk1"/>
              </a:solidFill>
              <a:effectLst/>
              <a:latin typeface="Simplified Arabic Fixed" panose="02070309020205020404" pitchFamily="49" charset="-78"/>
              <a:ea typeface="+mn-ea"/>
              <a:cs typeface="+mj-cs"/>
            </a:rPr>
            <a:t>%لى- </a:t>
          </a:r>
          <a:r>
            <a:rPr lang="ar-SA" sz="1400" b="0" i="0" u="none" strike="noStrike">
              <a:solidFill>
                <a:schemeClr val="dk1"/>
              </a:solidFill>
              <a:effectLst/>
              <a:latin typeface="Simplified Arabic Fixed" panose="02070309020205020404" pitchFamily="49" charset="-78"/>
              <a:ea typeface="+mn-ea"/>
              <a:cs typeface="+mj-cs"/>
            </a:rPr>
            <a:t>7.58</a:t>
          </a:r>
          <a:r>
            <a:rPr lang="ar-LB" sz="1400" b="0" i="0" u="none" strike="noStrike">
              <a:solidFill>
                <a:schemeClr val="dk1"/>
              </a:solidFill>
              <a:effectLst/>
              <a:latin typeface="Simplified Arabic Fixed" panose="02070309020205020404" pitchFamily="49" charset="-78"/>
              <a:ea typeface="+mn-ea"/>
              <a:cs typeface="+mj-cs"/>
            </a:rPr>
            <a:t>% لينعكس ذلك على الربح التشغيلي </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الذي </a:t>
          </a:r>
          <a:r>
            <a:rPr lang="ar-SA" sz="1400" b="0" i="0" u="none" strike="noStrike">
              <a:solidFill>
                <a:schemeClr val="dk1"/>
              </a:solidFill>
              <a:effectLst/>
              <a:latin typeface="Simplified Arabic Fixed" panose="02070309020205020404" pitchFamily="49" charset="-78"/>
              <a:ea typeface="+mn-ea"/>
              <a:cs typeface="+mj-cs"/>
            </a:rPr>
            <a:t>انخفض</a:t>
          </a:r>
          <a:r>
            <a:rPr lang="ar-LB" sz="1400" b="0" i="0" u="none" strike="noStrike">
              <a:solidFill>
                <a:schemeClr val="dk1"/>
              </a:solidFill>
              <a:effectLst/>
              <a:latin typeface="Simplified Arabic Fixed" panose="02070309020205020404" pitchFamily="49" charset="-78"/>
              <a:ea typeface="+mn-ea"/>
              <a:cs typeface="+mj-cs"/>
            </a:rPr>
            <a:t> من 6.53%</a:t>
          </a:r>
          <a:r>
            <a:rPr lang="ar-LB" sz="1400">
              <a:latin typeface="Simplified Arabic Fixed" panose="02070309020205020404" pitchFamily="49" charset="-78"/>
              <a:cs typeface="+mj-cs"/>
            </a:rPr>
            <a:t> </a:t>
          </a:r>
          <a:r>
            <a:rPr lang="ar-SA" sz="1400">
              <a:latin typeface="Simplified Arabic Fixed" panose="02070309020205020404" pitchFamily="49" charset="-78"/>
              <a:cs typeface="+mj-cs"/>
            </a:rPr>
            <a:t> الى -.7.9%</a:t>
          </a:r>
          <a:r>
            <a:rPr lang="ar-LB" sz="1400" b="0" i="0" u="none" strike="noStrike">
              <a:solidFill>
                <a:schemeClr val="dk1"/>
              </a:solidFill>
              <a:effectLst/>
              <a:latin typeface="Simplified Arabic Fixed" panose="02070309020205020404" pitchFamily="49" charset="-78"/>
              <a:ea typeface="+mn-ea"/>
              <a:cs typeface="+mj-cs"/>
            </a:rPr>
            <a:t>و نجد ان صافي الربح قبل الضريبة </a:t>
          </a:r>
          <a:r>
            <a:rPr lang="ar-SA" sz="1400" b="0" i="0" u="none" strike="noStrike">
              <a:solidFill>
                <a:schemeClr val="dk1"/>
              </a:solidFill>
              <a:effectLst/>
              <a:latin typeface="Simplified Arabic Fixed" panose="02070309020205020404" pitchFamily="49" charset="-78"/>
              <a:ea typeface="+mn-ea"/>
              <a:cs typeface="+mj-cs"/>
            </a:rPr>
            <a:t>انخفض </a:t>
          </a:r>
          <a:r>
            <a:rPr lang="ar-LB" sz="1400" b="0" i="0" u="none" strike="noStrike">
              <a:solidFill>
                <a:schemeClr val="dk1"/>
              </a:solidFill>
              <a:effectLst/>
              <a:latin typeface="Simplified Arabic Fixed" panose="02070309020205020404" pitchFamily="49" charset="-78"/>
              <a:ea typeface="+mn-ea"/>
              <a:cs typeface="+mj-cs"/>
            </a:rPr>
            <a:t>من  5.14% </a:t>
          </a:r>
          <a:r>
            <a:rPr lang="ar-LB" sz="1400">
              <a:latin typeface="Simplified Arabic Fixed" panose="02070309020205020404" pitchFamily="49" charset="-78"/>
              <a:cs typeface="+mj-cs"/>
            </a:rPr>
            <a:t> </a:t>
          </a:r>
          <a:r>
            <a:rPr lang="ar-SA" sz="1400">
              <a:latin typeface="Simplified Arabic Fixed" panose="02070309020205020404" pitchFamily="49" charset="-78"/>
              <a:cs typeface="+mj-cs"/>
            </a:rPr>
            <a:t>الى -.977%</a:t>
          </a:r>
          <a:r>
            <a:rPr lang="ar-LB" sz="1400" b="0" i="0" u="none" strike="noStrike">
              <a:solidFill>
                <a:schemeClr val="dk1"/>
              </a:solidFill>
              <a:effectLst/>
              <a:latin typeface="Simplified Arabic Fixed" panose="02070309020205020404" pitchFamily="49" charset="-78"/>
              <a:ea typeface="+mn-ea"/>
              <a:cs typeface="+mj-cs"/>
            </a:rPr>
            <a:t>لي</a:t>
          </a:r>
          <a:r>
            <a:rPr lang="ar-SA" sz="1400" b="0" i="0" u="none" strike="noStrike">
              <a:solidFill>
                <a:schemeClr val="dk1"/>
              </a:solidFill>
              <a:effectLst/>
              <a:latin typeface="Simplified Arabic Fixed" panose="02070309020205020404" pitchFamily="49" charset="-78"/>
              <a:ea typeface="+mn-ea"/>
              <a:cs typeface="+mj-cs"/>
            </a:rPr>
            <a:t>ظهر</a:t>
          </a:r>
          <a:r>
            <a:rPr lang="ar-SA" sz="1400" b="0" i="0" u="none" strike="noStrike" baseline="0">
              <a:solidFill>
                <a:schemeClr val="dk1"/>
              </a:solidFill>
              <a:effectLst/>
              <a:latin typeface="Simplified Arabic Fixed" panose="02070309020205020404" pitchFamily="49" charset="-78"/>
              <a:ea typeface="+mn-ea"/>
              <a:cs typeface="+mj-cs"/>
            </a:rPr>
            <a:t> </a:t>
          </a:r>
          <a:r>
            <a:rPr lang="ar-LB" sz="1400" b="0" i="0" u="none" strike="noStrike">
              <a:solidFill>
                <a:schemeClr val="dk1"/>
              </a:solidFill>
              <a:effectLst/>
              <a:latin typeface="Simplified Arabic Fixed" panose="02070309020205020404" pitchFamily="49" charset="-78"/>
              <a:ea typeface="+mn-ea"/>
              <a:cs typeface="+mj-cs"/>
            </a:rPr>
            <a:t> اثر المصاريف التمويلية على التغير </a:t>
          </a:r>
          <a:r>
            <a:rPr lang="ar-SA" sz="1400" b="0" i="0" u="none" strike="noStrike">
              <a:solidFill>
                <a:schemeClr val="dk1"/>
              </a:solidFill>
              <a:effectLst/>
              <a:latin typeface="Simplified Arabic Fixed" panose="02070309020205020404" pitchFamily="49" charset="-78"/>
              <a:ea typeface="+mn-ea"/>
              <a:cs typeface="+mj-cs"/>
            </a:rPr>
            <a:t>في</a:t>
          </a:r>
          <a:r>
            <a:rPr lang="ar-SA" sz="1400" b="0" i="0" u="none" strike="noStrike" baseline="0">
              <a:solidFill>
                <a:schemeClr val="dk1"/>
              </a:solidFill>
              <a:effectLst/>
              <a:latin typeface="Simplified Arabic Fixed" panose="02070309020205020404" pitchFamily="49" charset="-78"/>
              <a:ea typeface="+mn-ea"/>
              <a:cs typeface="+mj-cs"/>
            </a:rPr>
            <a:t> نسبة </a:t>
          </a:r>
          <a:r>
            <a:rPr lang="ar-LB" sz="1400" b="0" i="0" u="none" strike="noStrike">
              <a:solidFill>
                <a:schemeClr val="dk1"/>
              </a:solidFill>
              <a:effectLst/>
              <a:latin typeface="Simplified Arabic Fixed" panose="02070309020205020404" pitchFamily="49" charset="-78"/>
              <a:ea typeface="+mn-ea"/>
              <a:cs typeface="+mj-cs"/>
            </a:rPr>
            <a:t>الربح</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صافي الربح بعد الضريبة </a:t>
          </a:r>
          <a:r>
            <a:rPr lang="ar-SA" sz="1400" b="0" i="0" u="none" strike="noStrike">
              <a:solidFill>
                <a:schemeClr val="dk1"/>
              </a:solidFill>
              <a:effectLst/>
              <a:latin typeface="Simplified Arabic Fixed" panose="02070309020205020404" pitchFamily="49" charset="-78"/>
              <a:ea typeface="+mn-ea"/>
              <a:cs typeface="+mj-cs"/>
            </a:rPr>
            <a:t>انخفض</a:t>
          </a:r>
          <a:r>
            <a:rPr lang="ar-LB" sz="1400" b="0" i="0" u="none" strike="noStrike">
              <a:solidFill>
                <a:schemeClr val="dk1"/>
              </a:solidFill>
              <a:effectLst/>
              <a:latin typeface="Simplified Arabic Fixed" panose="02070309020205020404" pitchFamily="49" charset="-78"/>
              <a:ea typeface="+mn-ea"/>
              <a:cs typeface="+mj-cs"/>
            </a:rPr>
            <a:t> من 4.51%</a:t>
          </a:r>
          <a:r>
            <a:rPr lang="ar-LB" sz="1400">
              <a:latin typeface="Simplified Arabic Fixed" panose="02070309020205020404" pitchFamily="49" charset="-78"/>
              <a:cs typeface="+mj-cs"/>
            </a:rPr>
            <a:t> </a:t>
          </a:r>
          <a:r>
            <a:rPr lang="ar-SA" sz="1400">
              <a:latin typeface="Simplified Arabic Fixed" panose="02070309020205020404" pitchFamily="49" charset="-78"/>
              <a:cs typeface="+mj-cs"/>
            </a:rPr>
            <a:t> الى -10.12%</a:t>
          </a:r>
          <a:r>
            <a:rPr lang="ar-SA" sz="1400" baseline="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ليعكس اثر الزكاة والضريبة على التغير </a:t>
          </a:r>
          <a:r>
            <a:rPr lang="ar-SA" sz="1400" b="0" i="0" u="none" strike="noStrike" baseline="0">
              <a:solidFill>
                <a:schemeClr val="dk1"/>
              </a:solidFill>
              <a:effectLst/>
              <a:latin typeface="Simplified Arabic Fixed" panose="02070309020205020404" pitchFamily="49" charset="-78"/>
              <a:ea typeface="+mn-ea"/>
              <a:cs typeface="+mj-cs"/>
            </a:rPr>
            <a:t> في نسبة </a:t>
          </a:r>
          <a:r>
            <a:rPr lang="ar-LB" sz="1400" b="0" i="0" u="none" strike="noStrike">
              <a:solidFill>
                <a:schemeClr val="dk1"/>
              </a:solidFill>
              <a:effectLst/>
              <a:latin typeface="Simplified Arabic Fixed" panose="02070309020205020404" pitchFamily="49" charset="-78"/>
              <a:ea typeface="+mn-ea"/>
              <a:cs typeface="+mj-cs"/>
            </a:rPr>
            <a:t>الربح </a:t>
          </a:r>
          <a:r>
            <a:rPr lang="ar-LB" sz="1400">
              <a:latin typeface="Simplified Arabic Fixed" panose="02070309020205020404" pitchFamily="49" charset="-78"/>
              <a:cs typeface="+mj-cs"/>
            </a:rPr>
            <a:t> </a:t>
          </a:r>
          <a:endParaRPr lang="ar-SA" sz="1400">
            <a:latin typeface="Simplified Arabic Fixed" panose="02070309020205020404" pitchFamily="49" charset="-78"/>
            <a:cs typeface="+mj-cs"/>
          </a:endParaRPr>
        </a:p>
        <a:p>
          <a:pPr algn="r" rtl="1"/>
          <a:r>
            <a:rPr lang="ar-LB" sz="1400" b="1" i="0" u="none" strike="noStrike">
              <a:solidFill>
                <a:schemeClr val="dk1"/>
              </a:solidFill>
              <a:effectLst/>
              <a:latin typeface="Simplified Arabic Fixed" panose="02070309020205020404" pitchFamily="49" charset="-78"/>
              <a:ea typeface="+mn-ea"/>
              <a:cs typeface="+mj-cs"/>
            </a:rPr>
            <a:t>التحليل الافقي</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نجد ان المبيعات سنة 201</a:t>
          </a:r>
          <a:r>
            <a:rPr lang="ar-SA" sz="1400" b="0" i="0" u="none" strike="noStrike">
              <a:solidFill>
                <a:schemeClr val="dk1"/>
              </a:solidFill>
              <a:effectLst/>
              <a:latin typeface="Simplified Arabic Fixed" panose="02070309020205020404" pitchFamily="49" charset="-78"/>
              <a:ea typeface="+mn-ea"/>
              <a:cs typeface="+mj-cs"/>
            </a:rPr>
            <a:t>8</a:t>
          </a:r>
          <a:r>
            <a:rPr lang="ar-LB" sz="1400" b="0" i="0" u="none" strike="noStrike">
              <a:solidFill>
                <a:schemeClr val="dk1"/>
              </a:solidFill>
              <a:effectLst/>
              <a:latin typeface="Simplified Arabic Fixed" panose="02070309020205020404" pitchFamily="49" charset="-78"/>
              <a:ea typeface="+mn-ea"/>
              <a:cs typeface="+mj-cs"/>
            </a:rPr>
            <a:t> تساوي </a:t>
          </a:r>
          <a:r>
            <a:rPr lang="ar-SA" sz="1400" b="0" i="0" u="none" strike="noStrike">
              <a:solidFill>
                <a:schemeClr val="dk1"/>
              </a:solidFill>
              <a:effectLst/>
              <a:latin typeface="Simplified Arabic Fixed" panose="02070309020205020404" pitchFamily="49" charset="-78"/>
              <a:ea typeface="+mn-ea"/>
              <a:cs typeface="+mj-cs"/>
            </a:rPr>
            <a:t>0.93</a:t>
          </a:r>
          <a:r>
            <a:rPr lang="ar-LB" sz="1400" b="0" i="0" u="none" strike="noStrike">
              <a:solidFill>
                <a:schemeClr val="dk1"/>
              </a:solidFill>
              <a:effectLst/>
              <a:latin typeface="Simplified Arabic Fixed" panose="02070309020205020404" pitchFamily="49" charset="-78"/>
              <a:ea typeface="+mn-ea"/>
              <a:cs typeface="+mj-cs"/>
            </a:rPr>
            <a:t> مرة مبيعات 201</a:t>
          </a:r>
          <a:r>
            <a:rPr lang="ar-SA" sz="1400" b="0" i="0" u="none" strike="noStrike">
              <a:solidFill>
                <a:schemeClr val="dk1"/>
              </a:solidFill>
              <a:effectLst/>
              <a:latin typeface="Simplified Arabic Fixed" panose="02070309020205020404" pitchFamily="49" charset="-78"/>
              <a:ea typeface="+mn-ea"/>
              <a:cs typeface="+mj-cs"/>
            </a:rPr>
            <a:t>7</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بينما تكلفة المبيعات سنة 201</a:t>
          </a:r>
          <a:r>
            <a:rPr lang="ar-SA" sz="1400" b="0" i="0" u="none" strike="noStrike">
              <a:solidFill>
                <a:schemeClr val="dk1"/>
              </a:solidFill>
              <a:effectLst/>
              <a:latin typeface="Simplified Arabic Fixed" panose="02070309020205020404" pitchFamily="49" charset="-78"/>
              <a:ea typeface="+mn-ea"/>
              <a:cs typeface="+mj-cs"/>
            </a:rPr>
            <a:t>8</a:t>
          </a:r>
          <a:r>
            <a:rPr lang="ar-LB" sz="1400" b="0" i="0" u="none" strike="noStrike">
              <a:solidFill>
                <a:schemeClr val="dk1"/>
              </a:solidFill>
              <a:effectLst/>
              <a:latin typeface="Simplified Arabic Fixed" panose="02070309020205020404" pitchFamily="49" charset="-78"/>
              <a:ea typeface="+mn-ea"/>
              <a:cs typeface="+mj-cs"/>
            </a:rPr>
            <a:t> تساوي 1.0</a:t>
          </a:r>
          <a:r>
            <a:rPr lang="ar-SA" sz="1400" b="0" i="0" u="none" strike="noStrike">
              <a:solidFill>
                <a:schemeClr val="dk1"/>
              </a:solidFill>
              <a:effectLst/>
              <a:latin typeface="Simplified Arabic Fixed" panose="02070309020205020404" pitchFamily="49" charset="-78"/>
              <a:ea typeface="+mn-ea"/>
              <a:cs typeface="+mj-cs"/>
            </a:rPr>
            <a:t>8</a:t>
          </a:r>
          <a:r>
            <a:rPr lang="ar-LB" sz="1400" b="0" i="0" u="none" strike="noStrike">
              <a:solidFill>
                <a:schemeClr val="dk1"/>
              </a:solidFill>
              <a:effectLst/>
              <a:latin typeface="Simplified Arabic Fixed" panose="02070309020205020404" pitchFamily="49" charset="-78"/>
              <a:ea typeface="+mn-ea"/>
              <a:cs typeface="+mj-cs"/>
            </a:rPr>
            <a:t> مرة تكلف مبيعات 201</a:t>
          </a:r>
          <a:r>
            <a:rPr lang="ar-SA" sz="1400" b="0" i="0" u="none" strike="noStrike">
              <a:solidFill>
                <a:schemeClr val="dk1"/>
              </a:solidFill>
              <a:effectLst/>
              <a:latin typeface="Simplified Arabic Fixed" panose="02070309020205020404" pitchFamily="49" charset="-78"/>
              <a:ea typeface="+mn-ea"/>
              <a:cs typeface="+mj-cs"/>
            </a:rPr>
            <a:t>7</a:t>
          </a:r>
          <a:r>
            <a:rPr lang="ar-LB" sz="1400" b="0" i="0" u="none" strike="noStrike">
              <a:solidFill>
                <a:schemeClr val="dk1"/>
              </a:solidFill>
              <a:effectLst/>
              <a:latin typeface="Simplified Arabic Fixed" panose="02070309020205020404" pitchFamily="49" charset="-78"/>
              <a:ea typeface="+mn-ea"/>
              <a:cs typeface="+mj-cs"/>
            </a:rPr>
            <a:t> </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الربح التشغيلي سنة 201</a:t>
          </a:r>
          <a:r>
            <a:rPr lang="ar-SA" sz="1400" b="0" i="0" u="none" strike="noStrike">
              <a:solidFill>
                <a:schemeClr val="dk1"/>
              </a:solidFill>
              <a:effectLst/>
              <a:latin typeface="Simplified Arabic Fixed" panose="02070309020205020404" pitchFamily="49" charset="-78"/>
              <a:ea typeface="+mn-ea"/>
              <a:cs typeface="+mj-cs"/>
            </a:rPr>
            <a:t>8</a:t>
          </a:r>
          <a:r>
            <a:rPr lang="ar-LB" sz="1400" b="0" i="0" u="none" strike="noStrike">
              <a:solidFill>
                <a:schemeClr val="dk1"/>
              </a:solidFill>
              <a:effectLst/>
              <a:latin typeface="Simplified Arabic Fixed" panose="02070309020205020404" pitchFamily="49" charset="-78"/>
              <a:ea typeface="+mn-ea"/>
              <a:cs typeface="+mj-cs"/>
            </a:rPr>
            <a:t> يساوي </a:t>
          </a:r>
          <a:r>
            <a:rPr lang="ar-SA" sz="1400" b="0" i="0" u="none" strike="noStrike">
              <a:solidFill>
                <a:schemeClr val="dk1"/>
              </a:solidFill>
              <a:effectLst/>
              <a:latin typeface="Simplified Arabic Fixed" panose="02070309020205020404" pitchFamily="49" charset="-78"/>
              <a:ea typeface="+mn-ea"/>
              <a:cs typeface="+mj-cs"/>
            </a:rPr>
            <a:t>-1.12</a:t>
          </a:r>
          <a:r>
            <a:rPr lang="ar-LB" sz="1400" b="0" i="0" u="none" strike="noStrike">
              <a:solidFill>
                <a:schemeClr val="dk1"/>
              </a:solidFill>
              <a:effectLst/>
              <a:latin typeface="Simplified Arabic Fixed" panose="02070309020205020404" pitchFamily="49" charset="-78"/>
              <a:ea typeface="+mn-ea"/>
              <a:cs typeface="+mj-cs"/>
            </a:rPr>
            <a:t> مرات 201</a:t>
          </a:r>
          <a:r>
            <a:rPr lang="ar-SA" sz="1400" b="0" i="0" u="none" strike="noStrike">
              <a:solidFill>
                <a:schemeClr val="dk1"/>
              </a:solidFill>
              <a:effectLst/>
              <a:latin typeface="Simplified Arabic Fixed" panose="02070309020205020404" pitchFamily="49" charset="-78"/>
              <a:ea typeface="+mn-ea"/>
              <a:cs typeface="+mj-cs"/>
            </a:rPr>
            <a:t>7</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الربح الصافي بعد الضريبة سنة 201</a:t>
          </a:r>
          <a:r>
            <a:rPr lang="ar-SA" sz="1400" b="0" i="0" u="none" strike="noStrike">
              <a:solidFill>
                <a:schemeClr val="dk1"/>
              </a:solidFill>
              <a:effectLst/>
              <a:latin typeface="Simplified Arabic Fixed" panose="02070309020205020404" pitchFamily="49" charset="-78"/>
              <a:ea typeface="+mn-ea"/>
              <a:cs typeface="+mj-cs"/>
            </a:rPr>
            <a:t>8</a:t>
          </a:r>
          <a:r>
            <a:rPr lang="ar-LB" sz="1400" b="0" i="0" u="none" strike="noStrike">
              <a:solidFill>
                <a:schemeClr val="dk1"/>
              </a:solidFill>
              <a:effectLst/>
              <a:latin typeface="Simplified Arabic Fixed" panose="02070309020205020404" pitchFamily="49" charset="-78"/>
              <a:ea typeface="+mn-ea"/>
              <a:cs typeface="+mj-cs"/>
            </a:rPr>
            <a:t> يساوي </a:t>
          </a:r>
          <a:r>
            <a:rPr lang="ar-SA" sz="1400" b="0" i="0" u="none" strike="noStrike">
              <a:solidFill>
                <a:schemeClr val="dk1"/>
              </a:solidFill>
              <a:effectLst/>
              <a:latin typeface="Simplified Arabic Fixed" panose="02070309020205020404" pitchFamily="49" charset="-78"/>
              <a:ea typeface="+mn-ea"/>
              <a:cs typeface="+mj-cs"/>
            </a:rPr>
            <a:t>-2.08</a:t>
          </a:r>
          <a:r>
            <a:rPr lang="ar-LB" sz="1400" b="0" i="0" u="none" strike="noStrike">
              <a:solidFill>
                <a:schemeClr val="dk1"/>
              </a:solidFill>
              <a:effectLst/>
              <a:latin typeface="Simplified Arabic Fixed" panose="02070309020205020404" pitchFamily="49" charset="-78"/>
              <a:ea typeface="+mn-ea"/>
              <a:cs typeface="+mj-cs"/>
            </a:rPr>
            <a:t> مرة 201</a:t>
          </a:r>
          <a:r>
            <a:rPr lang="ar-SA" sz="1400" b="0" i="0" u="none" strike="noStrike">
              <a:solidFill>
                <a:schemeClr val="dk1"/>
              </a:solidFill>
              <a:effectLst/>
              <a:latin typeface="Simplified Arabic Fixed" panose="02070309020205020404" pitchFamily="49" charset="-78"/>
              <a:ea typeface="+mn-ea"/>
              <a:cs typeface="+mj-cs"/>
            </a:rPr>
            <a:t>7</a:t>
          </a:r>
          <a:r>
            <a:rPr lang="ar-LB" sz="1400">
              <a:latin typeface="Simplified Arabic Fixed" panose="02070309020205020404" pitchFamily="49" charset="-78"/>
              <a:cs typeface="+mj-cs"/>
            </a:rPr>
            <a:t> </a:t>
          </a:r>
        </a:p>
      </xdr:txBody>
    </xdr:sp>
    <xdr:clientData/>
  </xdr:twoCellAnchor>
  <xdr:twoCellAnchor>
    <xdr:from>
      <xdr:col>8</xdr:col>
      <xdr:colOff>1362075</xdr:colOff>
      <xdr:row>250</xdr:row>
      <xdr:rowOff>47627</xdr:rowOff>
    </xdr:from>
    <xdr:to>
      <xdr:col>9</xdr:col>
      <xdr:colOff>0</xdr:colOff>
      <xdr:row>252</xdr:row>
      <xdr:rowOff>19050</xdr:rowOff>
    </xdr:to>
    <xdr:cxnSp macro="">
      <xdr:nvCxnSpPr>
        <xdr:cNvPr id="9" name="Straight Connector 8"/>
        <xdr:cNvCxnSpPr/>
      </xdr:nvCxnSpPr>
      <xdr:spPr>
        <a:xfrm flipV="1">
          <a:off x="11230527450" y="46567727"/>
          <a:ext cx="9525" cy="342898"/>
        </a:xfrm>
        <a:prstGeom prst="line">
          <a:avLst/>
        </a:prstGeom>
        <a:ln w="412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657225</xdr:colOff>
      <xdr:row>252</xdr:row>
      <xdr:rowOff>9525</xdr:rowOff>
    </xdr:from>
    <xdr:to>
      <xdr:col>4</xdr:col>
      <xdr:colOff>676275</xdr:colOff>
      <xdr:row>268</xdr:row>
      <xdr:rowOff>161926</xdr:rowOff>
    </xdr:to>
    <xdr:cxnSp macro="">
      <xdr:nvCxnSpPr>
        <xdr:cNvPr id="10" name="Straight Connector 9"/>
        <xdr:cNvCxnSpPr/>
      </xdr:nvCxnSpPr>
      <xdr:spPr>
        <a:xfrm flipH="1" flipV="1">
          <a:off x="11237547375" y="46901100"/>
          <a:ext cx="19050" cy="3048001"/>
        </a:xfrm>
        <a:prstGeom prst="line">
          <a:avLst/>
        </a:prstGeom>
        <a:ln w="476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619125</xdr:colOff>
      <xdr:row>250</xdr:row>
      <xdr:rowOff>38100</xdr:rowOff>
    </xdr:from>
    <xdr:to>
      <xdr:col>8</xdr:col>
      <xdr:colOff>1333500</xdr:colOff>
      <xdr:row>265</xdr:row>
      <xdr:rowOff>95250</xdr:rowOff>
    </xdr:to>
    <xdr:cxnSp macro="">
      <xdr:nvCxnSpPr>
        <xdr:cNvPr id="11" name="Straight Connector 10"/>
        <xdr:cNvCxnSpPr/>
      </xdr:nvCxnSpPr>
      <xdr:spPr>
        <a:xfrm>
          <a:off x="11230565550" y="46558200"/>
          <a:ext cx="7038975" cy="2819400"/>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209550</xdr:colOff>
      <xdr:row>268</xdr:row>
      <xdr:rowOff>142875</xdr:rowOff>
    </xdr:from>
    <xdr:to>
      <xdr:col>6</xdr:col>
      <xdr:colOff>952500</xdr:colOff>
      <xdr:row>268</xdr:row>
      <xdr:rowOff>142876</xdr:rowOff>
    </xdr:to>
    <xdr:cxnSp macro="">
      <xdr:nvCxnSpPr>
        <xdr:cNvPr id="12" name="Straight Connector 11"/>
        <xdr:cNvCxnSpPr/>
      </xdr:nvCxnSpPr>
      <xdr:spPr>
        <a:xfrm>
          <a:off x="11233908825" y="49930050"/>
          <a:ext cx="3419475" cy="1"/>
        </a:xfrm>
        <a:prstGeom prst="line">
          <a:avLst/>
        </a:prstGeom>
        <a:ln w="28575">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1057275</xdr:colOff>
      <xdr:row>250</xdr:row>
      <xdr:rowOff>133350</xdr:rowOff>
    </xdr:from>
    <xdr:to>
      <xdr:col>6</xdr:col>
      <xdr:colOff>1066799</xdr:colOff>
      <xdr:row>256</xdr:row>
      <xdr:rowOff>76200</xdr:rowOff>
    </xdr:to>
    <xdr:cxnSp macro="">
      <xdr:nvCxnSpPr>
        <xdr:cNvPr id="13" name="Straight Arrow Connector 12"/>
        <xdr:cNvCxnSpPr/>
      </xdr:nvCxnSpPr>
      <xdr:spPr>
        <a:xfrm flipH="1">
          <a:off x="11233794526" y="46643925"/>
          <a:ext cx="9524" cy="1066800"/>
        </a:xfrm>
        <a:prstGeom prst="straightConnector1">
          <a:avLst/>
        </a:prstGeom>
        <a:ln w="22225">
          <a:prstDash val="dash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1000125</xdr:colOff>
      <xdr:row>250</xdr:row>
      <xdr:rowOff>47625</xdr:rowOff>
    </xdr:from>
    <xdr:to>
      <xdr:col>8</xdr:col>
      <xdr:colOff>1285875</xdr:colOff>
      <xdr:row>250</xdr:row>
      <xdr:rowOff>66675</xdr:rowOff>
    </xdr:to>
    <xdr:cxnSp macro="">
      <xdr:nvCxnSpPr>
        <xdr:cNvPr id="14" name="Straight Connector 13"/>
        <xdr:cNvCxnSpPr/>
      </xdr:nvCxnSpPr>
      <xdr:spPr>
        <a:xfrm>
          <a:off x="11230613175" y="46567725"/>
          <a:ext cx="3248025" cy="1905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265</xdr:row>
      <xdr:rowOff>57150</xdr:rowOff>
    </xdr:from>
    <xdr:to>
      <xdr:col>5</xdr:col>
      <xdr:colOff>66675</xdr:colOff>
      <xdr:row>269</xdr:row>
      <xdr:rowOff>0</xdr:rowOff>
    </xdr:to>
    <xdr:cxnSp macro="">
      <xdr:nvCxnSpPr>
        <xdr:cNvPr id="15" name="Straight Arrow Connector 14"/>
        <xdr:cNvCxnSpPr/>
      </xdr:nvCxnSpPr>
      <xdr:spPr>
        <a:xfrm>
          <a:off x="11237471175" y="49301400"/>
          <a:ext cx="0" cy="666750"/>
        </a:xfrm>
        <a:prstGeom prst="straightConnector1">
          <a:avLst/>
        </a:prstGeom>
        <a:ln w="19050">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971548</xdr:colOff>
      <xdr:row>250</xdr:row>
      <xdr:rowOff>47625</xdr:rowOff>
    </xdr:from>
    <xdr:to>
      <xdr:col>6</xdr:col>
      <xdr:colOff>971550</xdr:colOff>
      <xdr:row>257</xdr:row>
      <xdr:rowOff>57154</xdr:rowOff>
    </xdr:to>
    <xdr:cxnSp macro="">
      <xdr:nvCxnSpPr>
        <xdr:cNvPr id="18" name="Straight Connector 17"/>
        <xdr:cNvCxnSpPr/>
      </xdr:nvCxnSpPr>
      <xdr:spPr>
        <a:xfrm flipH="1" flipV="1">
          <a:off x="11233889775" y="46558200"/>
          <a:ext cx="2" cy="1314454"/>
        </a:xfrm>
        <a:prstGeom prst="line">
          <a:avLst/>
        </a:prstGeom>
        <a:ln w="476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962025</xdr:colOff>
      <xdr:row>257</xdr:row>
      <xdr:rowOff>114300</xdr:rowOff>
    </xdr:from>
    <xdr:to>
      <xdr:col>6</xdr:col>
      <xdr:colOff>962025</xdr:colOff>
      <xdr:row>268</xdr:row>
      <xdr:rowOff>123825</xdr:rowOff>
    </xdr:to>
    <xdr:cxnSp macro="">
      <xdr:nvCxnSpPr>
        <xdr:cNvPr id="47" name="Straight Connector 46"/>
        <xdr:cNvCxnSpPr/>
      </xdr:nvCxnSpPr>
      <xdr:spPr>
        <a:xfrm>
          <a:off x="11233899300" y="47910750"/>
          <a:ext cx="0" cy="2000250"/>
        </a:xfrm>
        <a:prstGeom prst="line">
          <a:avLst/>
        </a:prstGeom>
        <a:ln w="2540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251</xdr:row>
      <xdr:rowOff>171450</xdr:rowOff>
    </xdr:from>
    <xdr:to>
      <xdr:col>9</xdr:col>
      <xdr:colOff>0</xdr:colOff>
      <xdr:row>251</xdr:row>
      <xdr:rowOff>171450</xdr:rowOff>
    </xdr:to>
    <xdr:cxnSp macro="">
      <xdr:nvCxnSpPr>
        <xdr:cNvPr id="65" name="Straight Connector 64"/>
        <xdr:cNvCxnSpPr/>
      </xdr:nvCxnSpPr>
      <xdr:spPr>
        <a:xfrm flipH="1">
          <a:off x="11230527450" y="46872525"/>
          <a:ext cx="7000875" cy="0"/>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2114550</xdr:colOff>
      <xdr:row>257</xdr:row>
      <xdr:rowOff>76201</xdr:rowOff>
    </xdr:from>
    <xdr:to>
      <xdr:col>8</xdr:col>
      <xdr:colOff>771525</xdr:colOff>
      <xdr:row>267</xdr:row>
      <xdr:rowOff>142875</xdr:rowOff>
    </xdr:to>
    <xdr:sp macro="" textlink="">
      <xdr:nvSpPr>
        <xdr:cNvPr id="66" name="TextBox 65"/>
        <xdr:cNvSpPr txBox="1"/>
      </xdr:nvSpPr>
      <xdr:spPr>
        <a:xfrm>
          <a:off x="11231127525" y="47891701"/>
          <a:ext cx="2095500" cy="1876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يظهر لنا الرسم ان  ان</a:t>
          </a:r>
          <a:r>
            <a:rPr lang="ar-LB" sz="1100" baseline="0"/>
            <a:t> العائد على الاصول يمثل نقطة الوصل بين معدل الفائدة وهيكل راس المال والعائد على راس المال العادي</a:t>
          </a:r>
        </a:p>
        <a:p>
          <a:pPr algn="r" rtl="1"/>
          <a:r>
            <a:rPr lang="ar-LB" sz="1100" baseline="0"/>
            <a:t>وتبين لنا المعادلة ان اي ارتفاع بنسبة الديون واي </a:t>
          </a:r>
          <a:r>
            <a:rPr lang="ar-SA" sz="1100" baseline="0"/>
            <a:t>انخفاض </a:t>
          </a:r>
          <a:r>
            <a:rPr lang="ar-LB" sz="1100" baseline="0"/>
            <a:t> بالعائد على الاصول يؤدي الى ا</a:t>
          </a:r>
          <a:r>
            <a:rPr lang="ar-SA" sz="1100" baseline="0"/>
            <a:t>انخفاض </a:t>
          </a:r>
          <a:r>
            <a:rPr lang="ar-LB" sz="1100" baseline="0"/>
            <a:t> نسبة العائد على راس المال.</a:t>
          </a:r>
        </a:p>
        <a:p>
          <a:pPr algn="r" rtl="1"/>
          <a:r>
            <a:rPr lang="ar-LB" sz="1100" baseline="0"/>
            <a:t> وهذا ما يسمى بالرفع المالي،</a:t>
          </a:r>
        </a:p>
        <a:p>
          <a:pPr algn="r" rtl="1"/>
          <a:r>
            <a:rPr lang="ar-LB" sz="1100" baseline="0"/>
            <a:t>واي ارتفاع بنسبة الفائدة وحقوق الملكية يؤدي الى انخفاض نسبة العائد على راس المال العادي</a:t>
          </a:r>
          <a:endParaRPr lang="ar-LB" sz="1100"/>
        </a:p>
      </xdr:txBody>
    </xdr:sp>
    <xdr:clientData/>
  </xdr:twoCellAnchor>
  <xdr:twoCellAnchor>
    <xdr:from>
      <xdr:col>6</xdr:col>
      <xdr:colOff>28576</xdr:colOff>
      <xdr:row>276</xdr:row>
      <xdr:rowOff>66675</xdr:rowOff>
    </xdr:from>
    <xdr:to>
      <xdr:col>6</xdr:col>
      <xdr:colOff>1543051</xdr:colOff>
      <xdr:row>279</xdr:row>
      <xdr:rowOff>9525</xdr:rowOff>
    </xdr:to>
    <xdr:sp macro="" textlink="">
      <xdr:nvSpPr>
        <xdr:cNvPr id="67" name="TextBox 66"/>
        <xdr:cNvSpPr txBox="1"/>
      </xdr:nvSpPr>
      <xdr:spPr>
        <a:xfrm>
          <a:off x="11237766449" y="61845825"/>
          <a:ext cx="151447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معدل دوران الاصول=</a:t>
          </a:r>
        </a:p>
        <a:p>
          <a:pPr algn="r" rtl="1"/>
          <a:r>
            <a:rPr lang="ar-LB" sz="1100"/>
            <a:t>المبيعات / الاصول</a:t>
          </a:r>
        </a:p>
      </xdr:txBody>
    </xdr:sp>
    <xdr:clientData/>
  </xdr:twoCellAnchor>
  <xdr:twoCellAnchor>
    <xdr:from>
      <xdr:col>7</xdr:col>
      <xdr:colOff>323850</xdr:colOff>
      <xdr:row>276</xdr:row>
      <xdr:rowOff>76200</xdr:rowOff>
    </xdr:from>
    <xdr:to>
      <xdr:col>8</xdr:col>
      <xdr:colOff>971551</xdr:colOff>
      <xdr:row>280</xdr:row>
      <xdr:rowOff>95250</xdr:rowOff>
    </xdr:to>
    <xdr:sp macro="" textlink="">
      <xdr:nvSpPr>
        <xdr:cNvPr id="68" name="TextBox 67"/>
        <xdr:cNvSpPr txBox="1"/>
      </xdr:nvSpPr>
      <xdr:spPr>
        <a:xfrm>
          <a:off x="11230927499" y="51387375"/>
          <a:ext cx="1333501"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هامش الربح=الربح التشغيلي/المبيعات</a:t>
          </a:r>
        </a:p>
        <a:p>
          <a:pPr algn="r" rtl="1"/>
          <a:r>
            <a:rPr lang="ar-LB" sz="1100"/>
            <a:t>*100</a:t>
          </a:r>
        </a:p>
      </xdr:txBody>
    </xdr:sp>
    <xdr:clientData/>
  </xdr:twoCellAnchor>
  <xdr:twoCellAnchor>
    <xdr:from>
      <xdr:col>6</xdr:col>
      <xdr:colOff>266700</xdr:colOff>
      <xdr:row>279</xdr:row>
      <xdr:rowOff>133351</xdr:rowOff>
    </xdr:from>
    <xdr:to>
      <xdr:col>6</xdr:col>
      <xdr:colOff>1257300</xdr:colOff>
      <xdr:row>282</xdr:row>
      <xdr:rowOff>47626</xdr:rowOff>
    </xdr:to>
    <xdr:sp macro="" textlink="">
      <xdr:nvSpPr>
        <xdr:cNvPr id="69" name="TextBox 68"/>
        <xdr:cNvSpPr txBox="1"/>
      </xdr:nvSpPr>
      <xdr:spPr>
        <a:xfrm>
          <a:off x="11238052200" y="62455426"/>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المبيعات/الاصول الثابتة</a:t>
          </a:r>
        </a:p>
      </xdr:txBody>
    </xdr:sp>
    <xdr:clientData/>
  </xdr:twoCellAnchor>
  <xdr:oneCellAnchor>
    <xdr:from>
      <xdr:col>6</xdr:col>
      <xdr:colOff>361950</xdr:colOff>
      <xdr:row>284</xdr:row>
      <xdr:rowOff>161925</xdr:rowOff>
    </xdr:from>
    <xdr:ext cx="876300" cy="504825"/>
    <xdr:sp macro="" textlink="">
      <xdr:nvSpPr>
        <xdr:cNvPr id="70" name="TextBox 69"/>
        <xdr:cNvSpPr txBox="1"/>
      </xdr:nvSpPr>
      <xdr:spPr>
        <a:xfrm>
          <a:off x="11238071250" y="63388875"/>
          <a:ext cx="87630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noAutofit/>
        </a:bodyPr>
        <a:lstStyle/>
        <a:p>
          <a:pPr algn="r" rtl="1"/>
          <a:endParaRPr lang="ar-LB" sz="1100"/>
        </a:p>
      </xdr:txBody>
    </xdr:sp>
    <xdr:clientData/>
  </xdr:oneCellAnchor>
  <xdr:twoCellAnchor>
    <xdr:from>
      <xdr:col>6</xdr:col>
      <xdr:colOff>304799</xdr:colOff>
      <xdr:row>283</xdr:row>
      <xdr:rowOff>114300</xdr:rowOff>
    </xdr:from>
    <xdr:to>
      <xdr:col>6</xdr:col>
      <xdr:colOff>1343025</xdr:colOff>
      <xdr:row>286</xdr:row>
      <xdr:rowOff>66675</xdr:rowOff>
    </xdr:to>
    <xdr:sp macro="" textlink="">
      <xdr:nvSpPr>
        <xdr:cNvPr id="71" name="TextBox 70"/>
        <xdr:cNvSpPr txBox="1"/>
      </xdr:nvSpPr>
      <xdr:spPr>
        <a:xfrm>
          <a:off x="11237966475" y="63160275"/>
          <a:ext cx="1038226"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المبيعات/المخزون</a:t>
          </a:r>
        </a:p>
      </xdr:txBody>
    </xdr:sp>
    <xdr:clientData/>
  </xdr:twoCellAnchor>
  <xdr:twoCellAnchor>
    <xdr:from>
      <xdr:col>6</xdr:col>
      <xdr:colOff>276225</xdr:colOff>
      <xdr:row>287</xdr:row>
      <xdr:rowOff>161925</xdr:rowOff>
    </xdr:from>
    <xdr:to>
      <xdr:col>6</xdr:col>
      <xdr:colOff>1314450</xdr:colOff>
      <xdr:row>290</xdr:row>
      <xdr:rowOff>133350</xdr:rowOff>
    </xdr:to>
    <xdr:sp macro="" textlink="">
      <xdr:nvSpPr>
        <xdr:cNvPr id="72" name="TextBox 71"/>
        <xdr:cNvSpPr txBox="1"/>
      </xdr:nvSpPr>
      <xdr:spPr>
        <a:xfrm>
          <a:off x="11237995050" y="63931800"/>
          <a:ext cx="103822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المبيعات/المدينين</a:t>
          </a:r>
        </a:p>
      </xdr:txBody>
    </xdr:sp>
    <xdr:clientData/>
  </xdr:twoCellAnchor>
  <xdr:twoCellAnchor>
    <xdr:from>
      <xdr:col>7</xdr:col>
      <xdr:colOff>419100</xdr:colOff>
      <xdr:row>287</xdr:row>
      <xdr:rowOff>142875</xdr:rowOff>
    </xdr:from>
    <xdr:to>
      <xdr:col>8</xdr:col>
      <xdr:colOff>790574</xdr:colOff>
      <xdr:row>290</xdr:row>
      <xdr:rowOff>142875</xdr:rowOff>
    </xdr:to>
    <xdr:sp macro="" textlink="">
      <xdr:nvSpPr>
        <xdr:cNvPr id="73" name="TextBox 72"/>
        <xdr:cNvSpPr txBox="1"/>
      </xdr:nvSpPr>
      <xdr:spPr>
        <a:xfrm>
          <a:off x="11231108476" y="53444775"/>
          <a:ext cx="1057274"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المصاريف الادارية والتسويقية /المبيعات*100</a:t>
          </a:r>
        </a:p>
      </xdr:txBody>
    </xdr:sp>
    <xdr:clientData/>
  </xdr:twoCellAnchor>
  <xdr:twoCellAnchor>
    <xdr:from>
      <xdr:col>6</xdr:col>
      <xdr:colOff>66674</xdr:colOff>
      <xdr:row>278</xdr:row>
      <xdr:rowOff>171450</xdr:rowOff>
    </xdr:from>
    <xdr:to>
      <xdr:col>6</xdr:col>
      <xdr:colOff>66675</xdr:colOff>
      <xdr:row>289</xdr:row>
      <xdr:rowOff>47625</xdr:rowOff>
    </xdr:to>
    <xdr:cxnSp macro="">
      <xdr:nvCxnSpPr>
        <xdr:cNvPr id="74" name="Straight Connector 73"/>
        <xdr:cNvCxnSpPr/>
      </xdr:nvCxnSpPr>
      <xdr:spPr>
        <a:xfrm flipH="1">
          <a:off x="11239242825" y="62312550"/>
          <a:ext cx="1" cy="1866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280</xdr:row>
      <xdr:rowOff>171450</xdr:rowOff>
    </xdr:from>
    <xdr:to>
      <xdr:col>6</xdr:col>
      <xdr:colOff>266700</xdr:colOff>
      <xdr:row>281</xdr:row>
      <xdr:rowOff>1</xdr:rowOff>
    </xdr:to>
    <xdr:cxnSp macro="">
      <xdr:nvCxnSpPr>
        <xdr:cNvPr id="75" name="Straight Connector 74"/>
        <xdr:cNvCxnSpPr>
          <a:stCxn id="69" idx="3"/>
        </xdr:cNvCxnSpPr>
      </xdr:nvCxnSpPr>
      <xdr:spPr>
        <a:xfrm flipV="1">
          <a:off x="11235070875" y="52206525"/>
          <a:ext cx="209550" cy="95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284</xdr:row>
      <xdr:rowOff>0</xdr:rowOff>
    </xdr:from>
    <xdr:to>
      <xdr:col>6</xdr:col>
      <xdr:colOff>314325</xdr:colOff>
      <xdr:row>284</xdr:row>
      <xdr:rowOff>0</xdr:rowOff>
    </xdr:to>
    <xdr:cxnSp macro="">
      <xdr:nvCxnSpPr>
        <xdr:cNvPr id="76" name="Straight Connector 75"/>
        <xdr:cNvCxnSpPr/>
      </xdr:nvCxnSpPr>
      <xdr:spPr>
        <a:xfrm>
          <a:off x="11238995175" y="63226950"/>
          <a:ext cx="228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76200</xdr:colOff>
      <xdr:row>288</xdr:row>
      <xdr:rowOff>85726</xdr:rowOff>
    </xdr:from>
    <xdr:to>
      <xdr:col>6</xdr:col>
      <xdr:colOff>266700</xdr:colOff>
      <xdr:row>288</xdr:row>
      <xdr:rowOff>95250</xdr:rowOff>
    </xdr:to>
    <xdr:cxnSp macro="">
      <xdr:nvCxnSpPr>
        <xdr:cNvPr id="77" name="Straight Connector 76"/>
        <xdr:cNvCxnSpPr/>
      </xdr:nvCxnSpPr>
      <xdr:spPr>
        <a:xfrm flipV="1">
          <a:off x="11235070875" y="53568601"/>
          <a:ext cx="190500" cy="95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2009775</xdr:colOff>
      <xdr:row>277</xdr:row>
      <xdr:rowOff>123825</xdr:rowOff>
    </xdr:from>
    <xdr:to>
      <xdr:col>6</xdr:col>
      <xdr:colOff>28576</xdr:colOff>
      <xdr:row>277</xdr:row>
      <xdr:rowOff>128588</xdr:rowOff>
    </xdr:to>
    <xdr:cxnSp macro="">
      <xdr:nvCxnSpPr>
        <xdr:cNvPr id="78" name="Straight Arrow Connector 77"/>
        <xdr:cNvCxnSpPr>
          <a:stCxn id="67" idx="3"/>
        </xdr:cNvCxnSpPr>
      </xdr:nvCxnSpPr>
      <xdr:spPr>
        <a:xfrm flipV="1">
          <a:off x="11239280924" y="62083950"/>
          <a:ext cx="428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2066925</xdr:colOff>
      <xdr:row>281</xdr:row>
      <xdr:rowOff>57150</xdr:rowOff>
    </xdr:from>
    <xdr:to>
      <xdr:col>6</xdr:col>
      <xdr:colOff>85726</xdr:colOff>
      <xdr:row>281</xdr:row>
      <xdr:rowOff>61913</xdr:rowOff>
    </xdr:to>
    <xdr:cxnSp macro="">
      <xdr:nvCxnSpPr>
        <xdr:cNvPr id="79" name="Straight Arrow Connector 78"/>
        <xdr:cNvCxnSpPr/>
      </xdr:nvCxnSpPr>
      <xdr:spPr>
        <a:xfrm flipV="1">
          <a:off x="11235251849" y="52273200"/>
          <a:ext cx="6953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2076450</xdr:colOff>
      <xdr:row>285</xdr:row>
      <xdr:rowOff>0</xdr:rowOff>
    </xdr:from>
    <xdr:to>
      <xdr:col>6</xdr:col>
      <xdr:colOff>95251</xdr:colOff>
      <xdr:row>285</xdr:row>
      <xdr:rowOff>4763</xdr:rowOff>
    </xdr:to>
    <xdr:cxnSp macro="">
      <xdr:nvCxnSpPr>
        <xdr:cNvPr id="80" name="Straight Arrow Connector 79"/>
        <xdr:cNvCxnSpPr/>
      </xdr:nvCxnSpPr>
      <xdr:spPr>
        <a:xfrm flipV="1">
          <a:off x="11239214249" y="63407925"/>
          <a:ext cx="428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2066925</xdr:colOff>
      <xdr:row>289</xdr:row>
      <xdr:rowOff>19050</xdr:rowOff>
    </xdr:from>
    <xdr:to>
      <xdr:col>6</xdr:col>
      <xdr:colOff>85726</xdr:colOff>
      <xdr:row>289</xdr:row>
      <xdr:rowOff>23813</xdr:rowOff>
    </xdr:to>
    <xdr:cxnSp macro="">
      <xdr:nvCxnSpPr>
        <xdr:cNvPr id="81" name="Straight Arrow Connector 80"/>
        <xdr:cNvCxnSpPr/>
      </xdr:nvCxnSpPr>
      <xdr:spPr>
        <a:xfrm flipV="1">
          <a:off x="11239223774" y="64150875"/>
          <a:ext cx="428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238125</xdr:colOff>
      <xdr:row>280</xdr:row>
      <xdr:rowOff>114300</xdr:rowOff>
    </xdr:from>
    <xdr:to>
      <xdr:col>8</xdr:col>
      <xdr:colOff>247650</xdr:colOff>
      <xdr:row>288</xdr:row>
      <xdr:rowOff>0</xdr:rowOff>
    </xdr:to>
    <xdr:cxnSp macro="">
      <xdr:nvCxnSpPr>
        <xdr:cNvPr id="82" name="Straight Connector 81"/>
        <xdr:cNvCxnSpPr/>
      </xdr:nvCxnSpPr>
      <xdr:spPr>
        <a:xfrm>
          <a:off x="11231651400" y="52149375"/>
          <a:ext cx="9525" cy="1333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790574</xdr:colOff>
      <xdr:row>289</xdr:row>
      <xdr:rowOff>47625</xdr:rowOff>
    </xdr:from>
    <xdr:to>
      <xdr:col>8</xdr:col>
      <xdr:colOff>1304925</xdr:colOff>
      <xdr:row>289</xdr:row>
      <xdr:rowOff>52388</xdr:rowOff>
    </xdr:to>
    <xdr:cxnSp macro="">
      <xdr:nvCxnSpPr>
        <xdr:cNvPr id="83" name="Straight Arrow Connector 82"/>
        <xdr:cNvCxnSpPr>
          <a:stCxn id="73" idx="1"/>
        </xdr:cNvCxnSpPr>
      </xdr:nvCxnSpPr>
      <xdr:spPr>
        <a:xfrm flipH="1" flipV="1">
          <a:off x="11230594125" y="53711475"/>
          <a:ext cx="514351"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962025</xdr:colOff>
      <xdr:row>278</xdr:row>
      <xdr:rowOff>104775</xdr:rowOff>
    </xdr:from>
    <xdr:to>
      <xdr:col>8</xdr:col>
      <xdr:colOff>1285875</xdr:colOff>
      <xdr:row>278</xdr:row>
      <xdr:rowOff>104775</xdr:rowOff>
    </xdr:to>
    <xdr:cxnSp macro="">
      <xdr:nvCxnSpPr>
        <xdr:cNvPr id="84" name="Straight Arrow Connector 83"/>
        <xdr:cNvCxnSpPr/>
      </xdr:nvCxnSpPr>
      <xdr:spPr>
        <a:xfrm flipH="1">
          <a:off x="11230613175" y="51777900"/>
          <a:ext cx="3238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1114424</xdr:colOff>
      <xdr:row>290</xdr:row>
      <xdr:rowOff>152400</xdr:rowOff>
    </xdr:from>
    <xdr:to>
      <xdr:col>6</xdr:col>
      <xdr:colOff>1114425</xdr:colOff>
      <xdr:row>292</xdr:row>
      <xdr:rowOff>180975</xdr:rowOff>
    </xdr:to>
    <xdr:cxnSp macro="">
      <xdr:nvCxnSpPr>
        <xdr:cNvPr id="85" name="Straight Arrow Connector 84"/>
        <xdr:cNvCxnSpPr/>
      </xdr:nvCxnSpPr>
      <xdr:spPr>
        <a:xfrm flipH="1">
          <a:off x="11238195075" y="64465200"/>
          <a:ext cx="1" cy="390525"/>
        </a:xfrm>
        <a:prstGeom prst="straightConnector1">
          <a:avLst/>
        </a:prstGeom>
        <a:ln w="22225">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180975</xdr:colOff>
      <xdr:row>284</xdr:row>
      <xdr:rowOff>161925</xdr:rowOff>
    </xdr:from>
    <xdr:to>
      <xdr:col>7</xdr:col>
      <xdr:colOff>180975</xdr:colOff>
      <xdr:row>292</xdr:row>
      <xdr:rowOff>171450</xdr:rowOff>
    </xdr:to>
    <xdr:cxnSp macro="">
      <xdr:nvCxnSpPr>
        <xdr:cNvPr id="86" name="Straight Arrow Connector 85"/>
        <xdr:cNvCxnSpPr/>
      </xdr:nvCxnSpPr>
      <xdr:spPr>
        <a:xfrm>
          <a:off x="11236852050" y="63388875"/>
          <a:ext cx="0" cy="1457325"/>
        </a:xfrm>
        <a:prstGeom prst="straightConnector1">
          <a:avLst/>
        </a:prstGeom>
        <a:ln w="22225">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1343025</xdr:colOff>
      <xdr:row>285</xdr:row>
      <xdr:rowOff>0</xdr:rowOff>
    </xdr:from>
    <xdr:to>
      <xdr:col>7</xdr:col>
      <xdr:colOff>200025</xdr:colOff>
      <xdr:row>285</xdr:row>
      <xdr:rowOff>0</xdr:rowOff>
    </xdr:to>
    <xdr:cxnSp macro="">
      <xdr:nvCxnSpPr>
        <xdr:cNvPr id="87" name="Straight Connector 86"/>
        <xdr:cNvCxnSpPr>
          <a:endCxn id="71" idx="1"/>
        </xdr:cNvCxnSpPr>
      </xdr:nvCxnSpPr>
      <xdr:spPr>
        <a:xfrm>
          <a:off x="11236833000" y="63407925"/>
          <a:ext cx="1133475"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1428750</xdr:colOff>
      <xdr:row>271</xdr:row>
      <xdr:rowOff>133350</xdr:rowOff>
    </xdr:from>
    <xdr:to>
      <xdr:col>7</xdr:col>
      <xdr:colOff>1066800</xdr:colOff>
      <xdr:row>274</xdr:row>
      <xdr:rowOff>19050</xdr:rowOff>
    </xdr:to>
    <xdr:sp macro="" textlink="">
      <xdr:nvSpPr>
        <xdr:cNvPr id="88" name="TextBox 87"/>
        <xdr:cNvSpPr txBox="1"/>
      </xdr:nvSpPr>
      <xdr:spPr>
        <a:xfrm>
          <a:off x="11231994300" y="50492025"/>
          <a:ext cx="19145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LB" sz="1100"/>
            <a:t>العائد على الاصول</a:t>
          </a:r>
        </a:p>
        <a:p>
          <a:pPr algn="ctr" rtl="1"/>
          <a:r>
            <a:rPr lang="ar-SA" sz="1100"/>
            <a:t>4.43</a:t>
          </a:r>
          <a:r>
            <a:rPr lang="ar-LB" sz="1100"/>
            <a:t>%</a:t>
          </a:r>
          <a:r>
            <a:rPr lang="ar-SA" sz="1100"/>
            <a:t>-</a:t>
          </a:r>
          <a:endParaRPr lang="ar-LB" sz="1100"/>
        </a:p>
      </xdr:txBody>
    </xdr:sp>
    <xdr:clientData/>
  </xdr:twoCellAnchor>
  <xdr:twoCellAnchor>
    <xdr:from>
      <xdr:col>7</xdr:col>
      <xdr:colOff>1066800</xdr:colOff>
      <xdr:row>272</xdr:row>
      <xdr:rowOff>190500</xdr:rowOff>
    </xdr:from>
    <xdr:to>
      <xdr:col>8</xdr:col>
      <xdr:colOff>552450</xdr:colOff>
      <xdr:row>276</xdr:row>
      <xdr:rowOff>104775</xdr:rowOff>
    </xdr:to>
    <xdr:cxnSp macro="">
      <xdr:nvCxnSpPr>
        <xdr:cNvPr id="102" name="Straight Connector 101"/>
        <xdr:cNvCxnSpPr>
          <a:stCxn id="88" idx="1"/>
        </xdr:cNvCxnSpPr>
      </xdr:nvCxnSpPr>
      <xdr:spPr>
        <a:xfrm flipH="1">
          <a:off x="11231346600" y="50730150"/>
          <a:ext cx="647700" cy="6858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590550</xdr:colOff>
      <xdr:row>272</xdr:row>
      <xdr:rowOff>190500</xdr:rowOff>
    </xdr:from>
    <xdr:to>
      <xdr:col>6</xdr:col>
      <xdr:colOff>1428750</xdr:colOff>
      <xdr:row>276</xdr:row>
      <xdr:rowOff>76200</xdr:rowOff>
    </xdr:to>
    <xdr:cxnSp macro="">
      <xdr:nvCxnSpPr>
        <xdr:cNvPr id="103" name="Straight Connector 102"/>
        <xdr:cNvCxnSpPr>
          <a:stCxn id="88" idx="3"/>
        </xdr:cNvCxnSpPr>
      </xdr:nvCxnSpPr>
      <xdr:spPr>
        <a:xfrm>
          <a:off x="11233908825" y="50730150"/>
          <a:ext cx="838200" cy="657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590550</xdr:colOff>
      <xdr:row>299</xdr:row>
      <xdr:rowOff>171449</xdr:rowOff>
    </xdr:from>
    <xdr:to>
      <xdr:col>5</xdr:col>
      <xdr:colOff>2047875</xdr:colOff>
      <xdr:row>305</xdr:row>
      <xdr:rowOff>9525</xdr:rowOff>
    </xdr:to>
    <xdr:sp macro="" textlink="">
      <xdr:nvSpPr>
        <xdr:cNvPr id="110" name="TextBox 109"/>
        <xdr:cNvSpPr txBox="1"/>
      </xdr:nvSpPr>
      <xdr:spPr>
        <a:xfrm>
          <a:off x="11235594750" y="55730774"/>
          <a:ext cx="2143125" cy="942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لنوضح اهمية هذا المخطط:نفترض ان المؤسسة استطاعت</a:t>
          </a:r>
          <a:r>
            <a:rPr lang="ar-SA" sz="1400"/>
            <a:t> زيادة</a:t>
          </a:r>
          <a:r>
            <a:rPr lang="ar-SA" sz="1400" baseline="0"/>
            <a:t> هامش الربح 2% فان  العائد على الاصول سيصبح </a:t>
          </a:r>
        </a:p>
        <a:p>
          <a:pPr algn="r" rtl="1"/>
          <a:r>
            <a:rPr lang="ar-SA" sz="1400" baseline="0"/>
            <a:t>4.3%</a:t>
          </a:r>
          <a:endParaRPr lang="ar-LB" sz="1400"/>
        </a:p>
      </xdr:txBody>
    </xdr:sp>
    <xdr:clientData/>
  </xdr:twoCellAnchor>
  <xdr:twoCellAnchor>
    <xdr:from>
      <xdr:col>5</xdr:col>
      <xdr:colOff>2047875</xdr:colOff>
      <xdr:row>301</xdr:row>
      <xdr:rowOff>9525</xdr:rowOff>
    </xdr:from>
    <xdr:to>
      <xdr:col>5</xdr:col>
      <xdr:colOff>2276475</xdr:colOff>
      <xdr:row>301</xdr:row>
      <xdr:rowOff>28575</xdr:rowOff>
    </xdr:to>
    <xdr:cxnSp macro="">
      <xdr:nvCxnSpPr>
        <xdr:cNvPr id="111" name="Straight Arrow Connector 110"/>
        <xdr:cNvCxnSpPr/>
      </xdr:nvCxnSpPr>
      <xdr:spPr>
        <a:xfrm>
          <a:off x="11235366150" y="55940325"/>
          <a:ext cx="228600"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152398</xdr:colOff>
      <xdr:row>137</xdr:row>
      <xdr:rowOff>9527</xdr:rowOff>
    </xdr:from>
    <xdr:to>
      <xdr:col>6</xdr:col>
      <xdr:colOff>38099</xdr:colOff>
      <xdr:row>144</xdr:row>
      <xdr:rowOff>95252</xdr:rowOff>
    </xdr:to>
    <xdr:sp macro="" textlink="">
      <xdr:nvSpPr>
        <xdr:cNvPr id="2" name="TextBox 1"/>
        <xdr:cNvSpPr txBox="1"/>
      </xdr:nvSpPr>
      <xdr:spPr>
        <a:xfrm>
          <a:off x="11233308751" y="25555577"/>
          <a:ext cx="3057526"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ان التدفقات النقدية الخارجة  صرفت </a:t>
          </a:r>
          <a:r>
            <a:rPr lang="ar-SA" sz="1400"/>
            <a:t>على زيادة الديون المدينة23883 وعلى</a:t>
          </a:r>
          <a:r>
            <a:rPr lang="ar-SA" sz="1400" baseline="0"/>
            <a:t> علاوات الاصدار 126794 وقروض طويلة الاجل 45097</a:t>
          </a:r>
          <a:endParaRPr lang="ar-LB" sz="1400"/>
        </a:p>
      </xdr:txBody>
    </xdr:sp>
    <xdr:clientData/>
  </xdr:twoCellAnchor>
  <xdr:twoCellAnchor>
    <xdr:from>
      <xdr:col>6</xdr:col>
      <xdr:colOff>752474</xdr:colOff>
      <xdr:row>136</xdr:row>
      <xdr:rowOff>142875</xdr:rowOff>
    </xdr:from>
    <xdr:to>
      <xdr:col>10</xdr:col>
      <xdr:colOff>161924</xdr:colOff>
      <xdr:row>144</xdr:row>
      <xdr:rowOff>66676</xdr:rowOff>
    </xdr:to>
    <xdr:sp macro="" textlink="">
      <xdr:nvSpPr>
        <xdr:cNvPr id="3" name="TextBox 2"/>
        <xdr:cNvSpPr txBox="1"/>
      </xdr:nvSpPr>
      <xdr:spPr>
        <a:xfrm>
          <a:off x="11229413026" y="25507950"/>
          <a:ext cx="3181350" cy="137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a:t>والتدفقات الداخلة جاءت من خلال التخلي  عن</a:t>
          </a:r>
          <a:r>
            <a:rPr lang="ar-LB" sz="1400" baseline="0"/>
            <a:t> جزء من  </a:t>
          </a:r>
          <a:r>
            <a:rPr lang="ar-LB" sz="1400"/>
            <a:t>الاصول الثابتة  </a:t>
          </a:r>
          <a:r>
            <a:rPr lang="ar-SA" sz="1400"/>
            <a:t>18123 وتصريف المخزون 52079</a:t>
          </a:r>
          <a:r>
            <a:rPr lang="ar-SA" sz="1400" baseline="0"/>
            <a:t> </a:t>
          </a:r>
          <a:r>
            <a:rPr lang="ar-LB" sz="1400"/>
            <a:t>مع قرض طويل الاجل 15274</a:t>
          </a:r>
        </a:p>
        <a:p>
          <a:pPr algn="r" rtl="1"/>
          <a:r>
            <a:rPr lang="ar-LB" sz="1400"/>
            <a:t>وتسديد مستحقات قصيرة الاجل </a:t>
          </a:r>
          <a:r>
            <a:rPr lang="ar-SA" sz="1400"/>
            <a:t> واصل</a:t>
          </a:r>
          <a:r>
            <a:rPr lang="ar-SA" sz="1400" baseline="0"/>
            <a:t> </a:t>
          </a:r>
          <a:r>
            <a:rPr lang="ar-LB" sz="1400"/>
            <a:t>لنا </a:t>
          </a:r>
          <a:r>
            <a:rPr lang="ar-SA" sz="1400"/>
            <a:t>50580واطفاء خسائر</a:t>
          </a:r>
          <a:r>
            <a:rPr lang="ar-SA" sz="1400" baseline="0"/>
            <a:t> متراكمة99965</a:t>
          </a:r>
          <a:endParaRPr lang="ar-LB" sz="1400"/>
        </a:p>
      </xdr:txBody>
    </xdr:sp>
    <xdr:clientData/>
  </xdr:twoCellAnchor>
  <xdr:twoCellAnchor>
    <xdr:from>
      <xdr:col>5</xdr:col>
      <xdr:colOff>133350</xdr:colOff>
      <xdr:row>145</xdr:row>
      <xdr:rowOff>76202</xdr:rowOff>
    </xdr:from>
    <xdr:to>
      <xdr:col>6</xdr:col>
      <xdr:colOff>38099</xdr:colOff>
      <xdr:row>152</xdr:row>
      <xdr:rowOff>104776</xdr:rowOff>
    </xdr:to>
    <xdr:sp macro="" textlink="">
      <xdr:nvSpPr>
        <xdr:cNvPr id="4" name="TextBox 3"/>
        <xdr:cNvSpPr txBox="1"/>
      </xdr:nvSpPr>
      <xdr:spPr>
        <a:xfrm>
          <a:off x="11233308751" y="27070052"/>
          <a:ext cx="3076574" cy="1295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b="0" i="0" u="none" strike="noStrike">
              <a:solidFill>
                <a:schemeClr val="dk1"/>
              </a:solidFill>
              <a:effectLst/>
              <a:latin typeface="+mn-lt"/>
              <a:ea typeface="+mn-ea"/>
              <a:cs typeface="+mn-cs"/>
            </a:rPr>
            <a:t>ادى صافي  التدفق النقدي  الى انخفاض  في قيمة راس المال العامل  </a:t>
          </a:r>
          <a:r>
            <a:rPr lang="ar-SA" sz="1400" b="0" i="0" u="none" strike="noStrike">
              <a:solidFill>
                <a:schemeClr val="dk1"/>
              </a:solidFill>
              <a:effectLst/>
              <a:latin typeface="+mn-lt"/>
              <a:ea typeface="+mn-ea"/>
              <a:cs typeface="+mn-cs"/>
            </a:rPr>
            <a:t>54222 </a:t>
          </a:r>
          <a:r>
            <a:rPr lang="ar-LB" sz="1400" b="0" i="0" u="none" strike="noStrike" baseline="0">
              <a:solidFill>
                <a:schemeClr val="dk1"/>
              </a:solidFill>
              <a:effectLst/>
              <a:latin typeface="+mn-lt"/>
              <a:ea typeface="+mn-ea"/>
              <a:cs typeface="+mn-cs"/>
            </a:rPr>
            <a:t>الى </a:t>
          </a:r>
          <a:r>
            <a:rPr lang="ar-SA" sz="1400" b="0" i="0" u="none" strike="noStrike" baseline="0">
              <a:solidFill>
                <a:schemeClr val="dk1"/>
              </a:solidFill>
              <a:effectLst/>
              <a:latin typeface="+mn-lt"/>
              <a:ea typeface="+mn-ea"/>
              <a:cs typeface="+mn-cs"/>
            </a:rPr>
            <a:t>-24648</a:t>
          </a:r>
          <a:r>
            <a:rPr lang="ar-LB" sz="1400" b="0" i="0" u="none" strike="noStrike" baseline="0">
              <a:solidFill>
                <a:schemeClr val="dk1"/>
              </a:solidFill>
              <a:effectLst/>
              <a:latin typeface="+mn-lt"/>
              <a:ea typeface="+mn-ea"/>
              <a:cs typeface="+mn-cs"/>
            </a:rPr>
            <a:t> </a:t>
          </a:r>
          <a:r>
            <a:rPr lang="ar-LB" sz="1400" b="0" i="0" u="none" strike="noStrike">
              <a:solidFill>
                <a:schemeClr val="dk1"/>
              </a:solidFill>
              <a:effectLst/>
              <a:latin typeface="+mn-lt"/>
              <a:ea typeface="+mn-ea"/>
              <a:cs typeface="+mn-cs"/>
            </a:rPr>
            <a:t>وانخفاض نسبة السيولة من 1</a:t>
          </a:r>
          <a:r>
            <a:rPr lang="ar-SA" sz="1400" b="0" i="0" u="none" strike="noStrike">
              <a:solidFill>
                <a:schemeClr val="dk1"/>
              </a:solidFill>
              <a:effectLst/>
              <a:latin typeface="+mn-lt"/>
              <a:ea typeface="+mn-ea"/>
              <a:cs typeface="+mn-cs"/>
            </a:rPr>
            <a:t>.07</a:t>
          </a:r>
          <a:r>
            <a:rPr lang="ar-LB" sz="1400" b="0" i="0" u="none" strike="noStrike">
              <a:solidFill>
                <a:schemeClr val="dk1"/>
              </a:solidFill>
              <a:effectLst/>
              <a:latin typeface="+mn-lt"/>
              <a:ea typeface="+mn-ea"/>
              <a:cs typeface="+mn-cs"/>
            </a:rPr>
            <a:t> مرة الى </a:t>
          </a:r>
          <a:r>
            <a:rPr lang="ar-SA" sz="1400" b="0" i="0" u="none" strike="noStrike">
              <a:solidFill>
                <a:schemeClr val="dk1"/>
              </a:solidFill>
              <a:effectLst/>
              <a:latin typeface="+mn-lt"/>
              <a:ea typeface="+mn-ea"/>
              <a:cs typeface="+mn-cs"/>
            </a:rPr>
            <a:t>0.94</a:t>
          </a:r>
          <a:r>
            <a:rPr lang="ar-LB" sz="1400" b="0" i="0" u="none" strike="noStrike">
              <a:solidFill>
                <a:schemeClr val="dk1"/>
              </a:solidFill>
              <a:effectLst/>
              <a:latin typeface="+mn-lt"/>
              <a:ea typeface="+mn-ea"/>
              <a:cs typeface="+mn-cs"/>
            </a:rPr>
            <a:t> مرة</a:t>
          </a:r>
          <a:r>
            <a:rPr lang="ar-LB" sz="1400"/>
            <a:t> </a:t>
          </a:r>
          <a:r>
            <a:rPr lang="ar-LB" sz="1400" b="0" i="0" u="none" strike="noStrike">
              <a:solidFill>
                <a:schemeClr val="dk1"/>
              </a:solidFill>
              <a:effectLst/>
              <a:latin typeface="+mn-lt"/>
              <a:ea typeface="+mn-ea"/>
              <a:cs typeface="+mn-cs"/>
            </a:rPr>
            <a:t>وارتفاع  نسبة الديون الى اجمالي الخصوم من </a:t>
          </a:r>
          <a:r>
            <a:rPr lang="ar-SA" sz="1400" b="0" i="0" u="none" strike="noStrike">
              <a:solidFill>
                <a:schemeClr val="dk1"/>
              </a:solidFill>
              <a:effectLst/>
              <a:latin typeface="+mn-lt"/>
              <a:ea typeface="+mn-ea"/>
              <a:cs typeface="+mn-cs"/>
            </a:rPr>
            <a:t>51.45</a:t>
          </a:r>
          <a:r>
            <a:rPr lang="ar-LB" sz="1400" b="0" i="0" u="none" strike="noStrike">
              <a:solidFill>
                <a:schemeClr val="dk1"/>
              </a:solidFill>
              <a:effectLst/>
              <a:latin typeface="+mn-lt"/>
              <a:ea typeface="+mn-ea"/>
              <a:cs typeface="+mn-cs"/>
            </a:rPr>
            <a:t> الى </a:t>
          </a:r>
          <a:r>
            <a:rPr lang="ar-SA" sz="1400" b="0" i="0" u="none" strike="noStrike">
              <a:solidFill>
                <a:schemeClr val="dk1"/>
              </a:solidFill>
              <a:effectLst/>
              <a:latin typeface="+mn-lt"/>
              <a:ea typeface="+mn-ea"/>
              <a:cs typeface="+mn-cs"/>
            </a:rPr>
            <a:t>52.81</a:t>
          </a:r>
          <a:r>
            <a:rPr lang="ar-LB" sz="1400" b="0" i="0" u="none" strike="noStrike">
              <a:solidFill>
                <a:schemeClr val="dk1"/>
              </a:solidFill>
              <a:effectLst/>
              <a:latin typeface="+mn-lt"/>
              <a:ea typeface="+mn-ea"/>
              <a:cs typeface="+mn-cs"/>
            </a:rPr>
            <a:t> </a:t>
          </a:r>
          <a:r>
            <a:rPr lang="ar-LB" sz="1400"/>
            <a:t> </a:t>
          </a:r>
        </a:p>
      </xdr:txBody>
    </xdr:sp>
    <xdr:clientData/>
  </xdr:twoCellAnchor>
  <xdr:twoCellAnchor>
    <xdr:from>
      <xdr:col>6</xdr:col>
      <xdr:colOff>771524</xdr:colOff>
      <xdr:row>145</xdr:row>
      <xdr:rowOff>28576</xdr:rowOff>
    </xdr:from>
    <xdr:to>
      <xdr:col>10</xdr:col>
      <xdr:colOff>152399</xdr:colOff>
      <xdr:row>152</xdr:row>
      <xdr:rowOff>123826</xdr:rowOff>
    </xdr:to>
    <xdr:sp macro="" textlink="">
      <xdr:nvSpPr>
        <xdr:cNvPr id="5" name="TextBox 4"/>
        <xdr:cNvSpPr txBox="1"/>
      </xdr:nvSpPr>
      <xdr:spPr>
        <a:xfrm>
          <a:off x="11229422551" y="27022426"/>
          <a:ext cx="3152775"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400" baseline="0"/>
            <a:t>ان بقاء </a:t>
          </a:r>
          <a:r>
            <a:rPr lang="ar-LB" sz="1400" baseline="0"/>
            <a:t>نسبة </a:t>
          </a:r>
          <a:r>
            <a:rPr lang="ar-SA" sz="1400" baseline="0"/>
            <a:t>الالتزامات متقاربة </a:t>
          </a:r>
          <a:r>
            <a:rPr lang="ar-LB" sz="1400" baseline="0"/>
            <a:t>وانخفاض نسبة السيولة </a:t>
          </a:r>
          <a:r>
            <a:rPr lang="ar-SA" sz="1400" baseline="0"/>
            <a:t>واستنفاد راس المال التشغيلي </a:t>
          </a:r>
          <a:r>
            <a:rPr lang="ar-LB" sz="1400" baseline="0"/>
            <a:t>ي</a:t>
          </a:r>
          <a:r>
            <a:rPr lang="ar-SA" sz="1400" baseline="0"/>
            <a:t>بقي</a:t>
          </a:r>
          <a:r>
            <a:rPr lang="ar-LB" sz="1400" baseline="0"/>
            <a:t> الشركة </a:t>
          </a:r>
          <a:r>
            <a:rPr lang="ar-SA" sz="1400" baseline="0"/>
            <a:t> </a:t>
          </a:r>
          <a:r>
            <a:rPr lang="ar-LB" sz="1400" baseline="0"/>
            <a:t>في وضع حرج  لجهة الملاءة والسيولة والشهرة ويستدعي تضافر الجهود</a:t>
          </a:r>
          <a:r>
            <a:rPr lang="ar-SA" sz="1400" baseline="0"/>
            <a:t> اكثر </a:t>
          </a:r>
          <a:r>
            <a:rPr lang="ar-LB" sz="1400" baseline="0"/>
            <a:t> لتغيير الوضع</a:t>
          </a:r>
          <a:r>
            <a:rPr lang="ar-SA" sz="1400" baseline="0"/>
            <a:t> النقدي </a:t>
          </a:r>
          <a:r>
            <a:rPr lang="ar-LB" sz="1400" baseline="0"/>
            <a:t>  للشركة</a:t>
          </a:r>
          <a:endParaRPr lang="ar-LB" sz="1400"/>
        </a:p>
      </xdr:txBody>
    </xdr:sp>
    <xdr:clientData/>
  </xdr:twoCellAnchor>
  <xdr:twoCellAnchor>
    <xdr:from>
      <xdr:col>4</xdr:col>
      <xdr:colOff>685799</xdr:colOff>
      <xdr:row>186</xdr:row>
      <xdr:rowOff>0</xdr:rowOff>
    </xdr:from>
    <xdr:to>
      <xdr:col>11</xdr:col>
      <xdr:colOff>923924</xdr:colOff>
      <xdr:row>196</xdr:row>
      <xdr:rowOff>142875</xdr:rowOff>
    </xdr:to>
    <xdr:sp macro="" textlink="">
      <xdr:nvSpPr>
        <xdr:cNvPr id="6" name="TextBox 5"/>
        <xdr:cNvSpPr txBox="1"/>
      </xdr:nvSpPr>
      <xdr:spPr>
        <a:xfrm>
          <a:off x="11227965226" y="34632900"/>
          <a:ext cx="8553450" cy="195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400" b="1" i="0" u="none" strike="noStrike">
              <a:solidFill>
                <a:schemeClr val="dk1"/>
              </a:solidFill>
              <a:effectLst/>
              <a:latin typeface="Simplified Arabic Fixed" panose="02070309020205020404" pitchFamily="49" charset="-78"/>
              <a:ea typeface="+mn-ea"/>
              <a:cs typeface="+mj-cs"/>
            </a:rPr>
            <a:t>التحليل </a:t>
          </a:r>
          <a:r>
            <a:rPr lang="ar-SA" sz="1400" b="1" i="0" u="none" strike="noStrike">
              <a:solidFill>
                <a:schemeClr val="dk1"/>
              </a:solidFill>
              <a:effectLst/>
              <a:latin typeface="Simplified Arabic Fixed" panose="02070309020205020404" pitchFamily="49" charset="-78"/>
              <a:ea typeface="+mn-ea"/>
              <a:cs typeface="+mj-cs"/>
            </a:rPr>
            <a:t> العامودي </a:t>
          </a:r>
          <a:r>
            <a:rPr lang="ar-SA" sz="1400" b="0" i="0" u="none" strike="noStrike">
              <a:solidFill>
                <a:schemeClr val="dk1"/>
              </a:solidFill>
              <a:effectLst/>
              <a:latin typeface="Simplified Arabic Fixed" panose="02070309020205020404" pitchFamily="49" charset="-78"/>
              <a:ea typeface="+mn-ea"/>
              <a:cs typeface="+mj-cs"/>
            </a:rPr>
            <a:t>ان</a:t>
          </a:r>
          <a:r>
            <a:rPr lang="ar-SA" sz="1400" b="0" i="0" u="none" strike="noStrike" baseline="0">
              <a:solidFill>
                <a:schemeClr val="dk1"/>
              </a:solidFill>
              <a:effectLst/>
              <a:latin typeface="Simplified Arabic Fixed" panose="02070309020205020404" pitchFamily="49" charset="-78"/>
              <a:ea typeface="+mn-ea"/>
              <a:cs typeface="+mj-cs"/>
            </a:rPr>
            <a:t> اارتفاع نسبة </a:t>
          </a:r>
          <a:r>
            <a:rPr lang="ar-LB" sz="1400" b="0" i="0" u="none" strike="noStrike">
              <a:solidFill>
                <a:schemeClr val="dk1"/>
              </a:solidFill>
              <a:effectLst/>
              <a:latin typeface="Simplified Arabic Fixed" panose="02070309020205020404" pitchFamily="49" charset="-78"/>
              <a:ea typeface="+mn-ea"/>
              <a:cs typeface="+mj-cs"/>
            </a:rPr>
            <a:t>مجمل  الربح من </a:t>
          </a:r>
          <a:r>
            <a:rPr lang="ar-SA" sz="1400" b="0" i="0" u="none" strike="noStrike">
              <a:solidFill>
                <a:schemeClr val="dk1"/>
              </a:solidFill>
              <a:effectLst/>
              <a:latin typeface="Simplified Arabic Fixed" panose="02070309020205020404" pitchFamily="49" charset="-78"/>
              <a:ea typeface="+mn-ea"/>
              <a:cs typeface="+mj-cs"/>
            </a:rPr>
            <a:t>-0.32</a:t>
          </a:r>
          <a:r>
            <a:rPr lang="ar-LB" sz="1400" b="0" i="0" u="none" strike="noStrike">
              <a:solidFill>
                <a:schemeClr val="dk1"/>
              </a:solidFill>
              <a:effectLst/>
              <a:latin typeface="Simplified Arabic Fixed" panose="02070309020205020404" pitchFamily="49" charset="-78"/>
              <a:ea typeface="+mn-ea"/>
              <a:cs typeface="+mj-cs"/>
            </a:rPr>
            <a:t>%</a:t>
          </a:r>
          <a:r>
            <a:rPr lang="ar-LB" sz="1400">
              <a:latin typeface="Simplified Arabic Fixed" panose="02070309020205020404" pitchFamily="49" charset="-78"/>
              <a:cs typeface="+mj-cs"/>
            </a:rPr>
            <a:t> </a:t>
          </a:r>
          <a:r>
            <a:rPr lang="ar-SA" sz="1400">
              <a:latin typeface="Simplified Arabic Fixed" panose="02070309020205020404" pitchFamily="49" charset="-78"/>
              <a:cs typeface="+mj-cs"/>
            </a:rPr>
            <a:t>الى</a:t>
          </a:r>
          <a:r>
            <a:rPr lang="ar-SA" sz="1400" baseline="0">
              <a:latin typeface="Simplified Arabic Fixed" panose="02070309020205020404" pitchFamily="49" charset="-78"/>
              <a:cs typeface="+mj-cs"/>
            </a:rPr>
            <a:t> 1.96% تطورايجابي بعد الانخفاض الكبيرسنة 2018   ويلحظ في هذا السياق  اما </a:t>
          </a:r>
          <a:r>
            <a:rPr lang="ar-SA" sz="1400" b="0" i="0" u="none" strike="noStrike">
              <a:solidFill>
                <a:schemeClr val="dk1"/>
              </a:solidFill>
              <a:effectLst/>
              <a:latin typeface="Simplified Arabic Fixed" panose="02070309020205020404" pitchFamily="49" charset="-78"/>
              <a:ea typeface="+mn-ea"/>
              <a:cs typeface="+mj-cs"/>
            </a:rPr>
            <a:t>الخسارة </a:t>
          </a:r>
          <a:r>
            <a:rPr lang="ar-LB" sz="1400" b="0" i="0" u="none" strike="noStrike">
              <a:solidFill>
                <a:schemeClr val="dk1"/>
              </a:solidFill>
              <a:effectLst/>
              <a:latin typeface="Simplified Arabic Fixed" panose="02070309020205020404" pitchFamily="49" charset="-78"/>
              <a:ea typeface="+mn-ea"/>
              <a:cs typeface="+mj-cs"/>
            </a:rPr>
            <a:t>التشغيلي</a:t>
          </a:r>
          <a:r>
            <a:rPr lang="ar-SA" sz="1400" b="0" i="0" u="none" strike="noStrike">
              <a:solidFill>
                <a:schemeClr val="dk1"/>
              </a:solidFill>
              <a:effectLst/>
              <a:latin typeface="Simplified Arabic Fixed" panose="02070309020205020404" pitchFamily="49" charset="-78"/>
              <a:ea typeface="+mn-ea"/>
              <a:cs typeface="+mj-cs"/>
            </a:rPr>
            <a:t>ة </a:t>
          </a:r>
          <a:r>
            <a:rPr lang="ar-LB" sz="1400" b="0" i="0" u="none" strike="noStrike">
              <a:solidFill>
                <a:schemeClr val="dk1"/>
              </a:solidFill>
              <a:effectLst/>
              <a:latin typeface="Simplified Arabic Fixed" panose="02070309020205020404" pitchFamily="49" charset="-78"/>
              <a:ea typeface="+mn-ea"/>
              <a:cs typeface="+mj-cs"/>
            </a:rPr>
            <a:t> </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الذي </a:t>
          </a:r>
          <a:r>
            <a:rPr lang="ar-SA" sz="1400" b="0" i="0" u="none" strike="noStrike">
              <a:solidFill>
                <a:schemeClr val="dk1"/>
              </a:solidFill>
              <a:effectLst/>
              <a:latin typeface="Simplified Arabic Fixed" panose="02070309020205020404" pitchFamily="49" charset="-78"/>
              <a:ea typeface="+mn-ea"/>
              <a:cs typeface="+mj-cs"/>
            </a:rPr>
            <a:t>انخفضت</a:t>
          </a:r>
          <a:r>
            <a:rPr lang="ar-LB" sz="1400" b="0" i="0" u="none" strike="noStrike">
              <a:solidFill>
                <a:schemeClr val="dk1"/>
              </a:solidFill>
              <a:effectLst/>
              <a:latin typeface="Simplified Arabic Fixed" panose="02070309020205020404" pitchFamily="49" charset="-78"/>
              <a:ea typeface="+mn-ea"/>
              <a:cs typeface="+mj-cs"/>
            </a:rPr>
            <a:t> من </a:t>
          </a:r>
          <a:r>
            <a:rPr lang="ar-SA" sz="1400">
              <a:latin typeface="Simplified Arabic Fixed" panose="02070309020205020404" pitchFamily="49" charset="-78"/>
              <a:cs typeface="+mj-cs"/>
            </a:rPr>
            <a:t>الى -.7.9% الى -5.21% تعكس ارتقاع نسبة المصاريف لبيعية والادارية </a:t>
          </a:r>
          <a:r>
            <a:rPr lang="ar-SA" sz="1400" baseline="0">
              <a:latin typeface="Simplified Arabic Fixed" panose="02070309020205020404" pitchFamily="49" charset="-78"/>
              <a:cs typeface="+mj-cs"/>
            </a:rPr>
            <a:t> بينما نجد </a:t>
          </a:r>
          <a:r>
            <a:rPr lang="ar-LB" sz="1400" b="0" i="0" u="none" strike="noStrike">
              <a:solidFill>
                <a:schemeClr val="dk1"/>
              </a:solidFill>
              <a:effectLst/>
              <a:latin typeface="Simplified Arabic Fixed" panose="02070309020205020404" pitchFamily="49" charset="-78"/>
              <a:ea typeface="+mn-ea"/>
              <a:cs typeface="+mj-cs"/>
            </a:rPr>
            <a:t>ان صافي الربح</a:t>
          </a:r>
          <a:r>
            <a:rPr lang="ar-SA" sz="1400" b="0" i="0" u="none" strike="noStrike">
              <a:solidFill>
                <a:schemeClr val="dk1"/>
              </a:solidFill>
              <a:effectLst/>
              <a:latin typeface="Simplified Arabic Fixed" panose="02070309020205020404" pitchFamily="49" charset="-78"/>
              <a:ea typeface="+mn-ea"/>
              <a:cs typeface="+mj-cs"/>
            </a:rPr>
            <a:t> بعد </a:t>
          </a:r>
          <a:r>
            <a:rPr lang="ar-LB" sz="1400" b="0" i="0" u="none" strike="noStrike">
              <a:solidFill>
                <a:schemeClr val="dk1"/>
              </a:solidFill>
              <a:effectLst/>
              <a:latin typeface="Simplified Arabic Fixed" panose="02070309020205020404" pitchFamily="49" charset="-78"/>
              <a:ea typeface="+mn-ea"/>
              <a:cs typeface="+mj-cs"/>
            </a:rPr>
            <a:t>الضريبة </a:t>
          </a:r>
          <a:r>
            <a:rPr lang="ar-SA" sz="1400" b="0" i="0" u="none" strike="noStrike">
              <a:solidFill>
                <a:schemeClr val="dk1"/>
              </a:solidFill>
              <a:effectLst/>
              <a:latin typeface="Simplified Arabic Fixed" panose="02070309020205020404" pitchFamily="49" charset="-78"/>
              <a:ea typeface="+mn-ea"/>
              <a:cs typeface="+mj-cs"/>
            </a:rPr>
            <a:t>اارتفع من  </a:t>
          </a:r>
          <a:r>
            <a:rPr lang="ar-LB" sz="1400" b="0" i="0" u="none" strike="noStrike">
              <a:solidFill>
                <a:schemeClr val="dk1"/>
              </a:solidFill>
              <a:effectLst/>
              <a:latin typeface="Simplified Arabic Fixed" panose="02070309020205020404" pitchFamily="49" charset="-78"/>
              <a:ea typeface="+mn-ea"/>
              <a:cs typeface="+mj-cs"/>
            </a:rPr>
            <a:t> 5.14% </a:t>
          </a:r>
          <a:r>
            <a:rPr lang="ar-LB" sz="1400">
              <a:latin typeface="Simplified Arabic Fixed" panose="02070309020205020404" pitchFamily="49" charset="-78"/>
              <a:cs typeface="+mj-cs"/>
            </a:rPr>
            <a:t> </a:t>
          </a:r>
          <a:r>
            <a:rPr lang="ar-SA" sz="1400">
              <a:latin typeface="Simplified Arabic Fixed" panose="02070309020205020404" pitchFamily="49" charset="-78"/>
              <a:cs typeface="+mj-cs"/>
            </a:rPr>
            <a:t>الى -.977%</a:t>
          </a:r>
          <a:r>
            <a:rPr lang="ar-LB" sz="1400" b="0" i="0" u="none" strike="noStrike">
              <a:solidFill>
                <a:schemeClr val="dk1"/>
              </a:solidFill>
              <a:effectLst/>
              <a:latin typeface="Simplified Arabic Fixed" panose="02070309020205020404" pitchFamily="49" charset="-78"/>
              <a:ea typeface="+mn-ea"/>
              <a:cs typeface="+mj-cs"/>
            </a:rPr>
            <a:t>لي</a:t>
          </a:r>
          <a:r>
            <a:rPr lang="ar-SA" sz="1400" b="0" i="0" u="none" strike="noStrike">
              <a:solidFill>
                <a:schemeClr val="dk1"/>
              </a:solidFill>
              <a:effectLst/>
              <a:latin typeface="Simplified Arabic Fixed" panose="02070309020205020404" pitchFamily="49" charset="-78"/>
              <a:ea typeface="+mn-ea"/>
              <a:cs typeface="+mj-cs"/>
            </a:rPr>
            <a:t>ظهر</a:t>
          </a:r>
          <a:r>
            <a:rPr lang="ar-SA" sz="1400" b="0" i="0" u="none" strike="noStrike" baseline="0">
              <a:solidFill>
                <a:schemeClr val="dk1"/>
              </a:solidFill>
              <a:effectLst/>
              <a:latin typeface="Simplified Arabic Fixed" panose="02070309020205020404" pitchFamily="49" charset="-78"/>
              <a:ea typeface="+mn-ea"/>
              <a:cs typeface="+mj-cs"/>
            </a:rPr>
            <a:t> </a:t>
          </a:r>
          <a:r>
            <a:rPr lang="ar-LB" sz="1400" b="0" i="0" u="none" strike="noStrike">
              <a:solidFill>
                <a:schemeClr val="dk1"/>
              </a:solidFill>
              <a:effectLst/>
              <a:latin typeface="Simplified Arabic Fixed" panose="02070309020205020404" pitchFamily="49" charset="-78"/>
              <a:ea typeface="+mn-ea"/>
              <a:cs typeface="+mj-cs"/>
            </a:rPr>
            <a:t> اثر المصاريف التمويلية على التغير </a:t>
          </a:r>
          <a:r>
            <a:rPr lang="ar-SA" sz="1400" b="0" i="0" u="none" strike="noStrike">
              <a:solidFill>
                <a:schemeClr val="dk1"/>
              </a:solidFill>
              <a:effectLst/>
              <a:latin typeface="Simplified Arabic Fixed" panose="02070309020205020404" pitchFamily="49" charset="-78"/>
              <a:ea typeface="+mn-ea"/>
              <a:cs typeface="+mj-cs"/>
            </a:rPr>
            <a:t>في</a:t>
          </a:r>
          <a:r>
            <a:rPr lang="ar-SA" sz="1400" b="0" i="0" u="none" strike="noStrike" baseline="0">
              <a:solidFill>
                <a:schemeClr val="dk1"/>
              </a:solidFill>
              <a:effectLst/>
              <a:latin typeface="Simplified Arabic Fixed" panose="02070309020205020404" pitchFamily="49" charset="-78"/>
              <a:ea typeface="+mn-ea"/>
              <a:cs typeface="+mj-cs"/>
            </a:rPr>
            <a:t> نسبة </a:t>
          </a:r>
          <a:r>
            <a:rPr lang="ar-LB" sz="1400" b="0" i="0" u="none" strike="noStrike">
              <a:solidFill>
                <a:schemeClr val="dk1"/>
              </a:solidFill>
              <a:effectLst/>
              <a:latin typeface="Simplified Arabic Fixed" panose="02070309020205020404" pitchFamily="49" charset="-78"/>
              <a:ea typeface="+mn-ea"/>
              <a:cs typeface="+mj-cs"/>
            </a:rPr>
            <a:t>الربح</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صافي الربح بعد الضريبة </a:t>
          </a:r>
          <a:r>
            <a:rPr lang="ar-SA" sz="1400" b="0" i="0" u="none" strike="noStrike">
              <a:solidFill>
                <a:schemeClr val="dk1"/>
              </a:solidFill>
              <a:effectLst/>
              <a:latin typeface="Simplified Arabic Fixed" panose="02070309020205020404" pitchFamily="49" charset="-78"/>
              <a:ea typeface="+mn-ea"/>
              <a:cs typeface="+mj-cs"/>
            </a:rPr>
            <a:t>ارتفع</a:t>
          </a:r>
          <a:r>
            <a:rPr lang="ar-SA" sz="1400" b="0" i="0" u="none" strike="noStrike" baseline="0">
              <a:solidFill>
                <a:schemeClr val="dk1"/>
              </a:solidFill>
              <a:effectLst/>
              <a:latin typeface="Simplified Arabic Fixed" panose="02070309020205020404" pitchFamily="49" charset="-78"/>
              <a:ea typeface="+mn-ea"/>
              <a:cs typeface="+mj-cs"/>
            </a:rPr>
            <a:t> من </a:t>
          </a:r>
          <a:r>
            <a:rPr lang="ar-SA" sz="1400">
              <a:latin typeface="Simplified Arabic Fixed" panose="02070309020205020404" pitchFamily="49" charset="-78"/>
              <a:cs typeface="+mj-cs"/>
            </a:rPr>
            <a:t>-10.12%</a:t>
          </a:r>
          <a:r>
            <a:rPr lang="ar-SA" sz="1400" baseline="0">
              <a:latin typeface="Simplified Arabic Fixed" panose="02070309020205020404" pitchFamily="49" charset="-78"/>
              <a:cs typeface="+mj-cs"/>
            </a:rPr>
            <a:t>  الى -5.18%</a:t>
          </a:r>
          <a:r>
            <a:rPr lang="ar-LB" sz="1400" b="0" i="0" u="none" strike="noStrike">
              <a:solidFill>
                <a:schemeClr val="dk1"/>
              </a:solidFill>
              <a:effectLst/>
              <a:latin typeface="Simplified Arabic Fixed" panose="02070309020205020404" pitchFamily="49" charset="-78"/>
              <a:ea typeface="+mn-ea"/>
              <a:cs typeface="+mj-cs"/>
            </a:rPr>
            <a:t>ليعكس اثر الزكاة والضريبة</a:t>
          </a:r>
          <a:r>
            <a:rPr lang="ar-SA" sz="1400" b="0" i="0" u="none" strike="noStrike">
              <a:solidFill>
                <a:schemeClr val="dk1"/>
              </a:solidFill>
              <a:effectLst/>
              <a:latin typeface="Simplified Arabic Fixed" panose="02070309020205020404" pitchFamily="49" charset="-78"/>
              <a:ea typeface="+mn-ea"/>
              <a:cs typeface="+mj-cs"/>
            </a:rPr>
            <a:t> الذي بسبب  استردادا لضريبة </a:t>
          </a:r>
          <a:r>
            <a:rPr lang="ar-LB" sz="1400" b="0" i="0" u="none" strike="noStrike">
              <a:solidFill>
                <a:schemeClr val="dk1"/>
              </a:solidFill>
              <a:effectLst/>
              <a:latin typeface="Simplified Arabic Fixed" panose="02070309020205020404" pitchFamily="49" charset="-78"/>
              <a:ea typeface="+mn-ea"/>
              <a:cs typeface="+mj-cs"/>
            </a:rPr>
            <a:t> </a:t>
          </a:r>
          <a:r>
            <a:rPr lang="ar-SA" sz="1400" b="0" i="0" u="none" strike="noStrike">
              <a:solidFill>
                <a:schemeClr val="dk1"/>
              </a:solidFill>
              <a:effectLst/>
              <a:latin typeface="Simplified Arabic Fixed" panose="02070309020205020404" pitchFamily="49" charset="-78"/>
              <a:ea typeface="+mn-ea"/>
              <a:cs typeface="+mj-cs"/>
            </a:rPr>
            <a:t>لكن</a:t>
          </a:r>
          <a:r>
            <a:rPr lang="ar-SA" sz="1400" b="0" i="0" u="none" strike="noStrike" baseline="0">
              <a:solidFill>
                <a:schemeClr val="dk1"/>
              </a:solidFill>
              <a:effectLst/>
              <a:latin typeface="Simplified Arabic Fixed" panose="02070309020205020404" pitchFamily="49" charset="-78"/>
              <a:ea typeface="+mn-ea"/>
              <a:cs typeface="+mj-cs"/>
            </a:rPr>
            <a:t> مما يجدر ذكره ان الشركة تميل نحو الخسارة اكثر من الربح فبعد الهبوط الكبير سنة2016 عادت ستة 2017 وسجلت نموا مهما في الاربح لتعود ستة 2018 لتمنى بخسائر كبيرة لتصل الى 2019 التي حققت فيه نموا صغيرا لكنها بقيت في دائرة الخسارة.</a:t>
          </a:r>
        </a:p>
        <a:p>
          <a:pPr algn="r" rtl="1"/>
          <a:r>
            <a:rPr lang="ar-LB" sz="1400" b="1" i="0" u="none" strike="noStrike">
              <a:solidFill>
                <a:schemeClr val="dk1"/>
              </a:solidFill>
              <a:effectLst/>
              <a:latin typeface="Simplified Arabic Fixed" panose="02070309020205020404" pitchFamily="49" charset="-78"/>
              <a:ea typeface="+mn-ea"/>
              <a:cs typeface="+mj-cs"/>
            </a:rPr>
            <a:t>التحليل الافقي</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نجد ان المبيعات سنة 201</a:t>
          </a:r>
          <a:r>
            <a:rPr lang="ar-SA" sz="1400" b="0" i="0" u="none" strike="noStrike">
              <a:solidFill>
                <a:schemeClr val="dk1"/>
              </a:solidFill>
              <a:effectLst/>
              <a:latin typeface="Simplified Arabic Fixed" panose="02070309020205020404" pitchFamily="49" charset="-78"/>
              <a:ea typeface="+mn-ea"/>
              <a:cs typeface="+mj-cs"/>
            </a:rPr>
            <a:t>9</a:t>
          </a:r>
          <a:r>
            <a:rPr lang="ar-LB" sz="1400" b="0" i="0" u="none" strike="noStrike">
              <a:solidFill>
                <a:schemeClr val="dk1"/>
              </a:solidFill>
              <a:effectLst/>
              <a:latin typeface="Simplified Arabic Fixed" panose="02070309020205020404" pitchFamily="49" charset="-78"/>
              <a:ea typeface="+mn-ea"/>
              <a:cs typeface="+mj-cs"/>
            </a:rPr>
            <a:t> تساوي </a:t>
          </a:r>
          <a:r>
            <a:rPr lang="ar-SA" sz="1400" b="0" i="0" u="none" strike="noStrike">
              <a:solidFill>
                <a:schemeClr val="dk1"/>
              </a:solidFill>
              <a:effectLst/>
              <a:latin typeface="Simplified Arabic Fixed" panose="02070309020205020404" pitchFamily="49" charset="-78"/>
              <a:ea typeface="+mn-ea"/>
              <a:cs typeface="+mj-cs"/>
            </a:rPr>
            <a:t>1.04</a:t>
          </a:r>
          <a:r>
            <a:rPr lang="ar-LB" sz="1400" b="0" i="0" u="none" strike="noStrike">
              <a:solidFill>
                <a:schemeClr val="dk1"/>
              </a:solidFill>
              <a:effectLst/>
              <a:latin typeface="Simplified Arabic Fixed" panose="02070309020205020404" pitchFamily="49" charset="-78"/>
              <a:ea typeface="+mn-ea"/>
              <a:cs typeface="+mj-cs"/>
            </a:rPr>
            <a:t> مرة مبيعات 201</a:t>
          </a:r>
          <a:r>
            <a:rPr lang="ar-SA" sz="1400" b="0" i="0" u="none" strike="noStrike">
              <a:solidFill>
                <a:schemeClr val="dk1"/>
              </a:solidFill>
              <a:effectLst/>
              <a:latin typeface="Simplified Arabic Fixed" panose="02070309020205020404" pitchFamily="49" charset="-78"/>
              <a:ea typeface="+mn-ea"/>
              <a:cs typeface="+mj-cs"/>
            </a:rPr>
            <a:t>8</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بينما تكلفة المبيعات سنة 201</a:t>
          </a:r>
          <a:r>
            <a:rPr lang="ar-SA" sz="1400" b="0" i="0" u="none" strike="noStrike">
              <a:solidFill>
                <a:schemeClr val="dk1"/>
              </a:solidFill>
              <a:effectLst/>
              <a:latin typeface="Simplified Arabic Fixed" panose="02070309020205020404" pitchFamily="49" charset="-78"/>
              <a:ea typeface="+mn-ea"/>
              <a:cs typeface="+mj-cs"/>
            </a:rPr>
            <a:t>9</a:t>
          </a:r>
          <a:r>
            <a:rPr lang="ar-LB" sz="1400" b="0" i="0" u="none" strike="noStrike">
              <a:solidFill>
                <a:schemeClr val="dk1"/>
              </a:solidFill>
              <a:effectLst/>
              <a:latin typeface="Simplified Arabic Fixed" panose="02070309020205020404" pitchFamily="49" charset="-78"/>
              <a:ea typeface="+mn-ea"/>
              <a:cs typeface="+mj-cs"/>
            </a:rPr>
            <a:t> تساوي 1.0</a:t>
          </a:r>
          <a:r>
            <a:rPr lang="ar-SA" sz="1400" b="0" i="0" u="none" strike="noStrike">
              <a:solidFill>
                <a:schemeClr val="dk1"/>
              </a:solidFill>
              <a:effectLst/>
              <a:latin typeface="Simplified Arabic Fixed" panose="02070309020205020404" pitchFamily="49" charset="-78"/>
              <a:ea typeface="+mn-ea"/>
              <a:cs typeface="+mj-cs"/>
            </a:rPr>
            <a:t>2</a:t>
          </a:r>
          <a:r>
            <a:rPr lang="ar-LB" sz="1400" b="0" i="0" u="none" strike="noStrike">
              <a:solidFill>
                <a:schemeClr val="dk1"/>
              </a:solidFill>
              <a:effectLst/>
              <a:latin typeface="Simplified Arabic Fixed" panose="02070309020205020404" pitchFamily="49" charset="-78"/>
              <a:ea typeface="+mn-ea"/>
              <a:cs typeface="+mj-cs"/>
            </a:rPr>
            <a:t> مرة تكلف مبيعات 201</a:t>
          </a:r>
          <a:r>
            <a:rPr lang="ar-SA" sz="1400" b="0" i="0" u="none" strike="noStrike">
              <a:solidFill>
                <a:schemeClr val="dk1"/>
              </a:solidFill>
              <a:effectLst/>
              <a:latin typeface="Simplified Arabic Fixed" panose="02070309020205020404" pitchFamily="49" charset="-78"/>
              <a:ea typeface="+mn-ea"/>
              <a:cs typeface="+mj-cs"/>
            </a:rPr>
            <a:t>8</a:t>
          </a:r>
          <a:r>
            <a:rPr lang="ar-LB" sz="1400" b="0" i="0" u="none" strike="noStrike">
              <a:solidFill>
                <a:schemeClr val="dk1"/>
              </a:solidFill>
              <a:effectLst/>
              <a:latin typeface="Simplified Arabic Fixed" panose="02070309020205020404" pitchFamily="49" charset="-78"/>
              <a:ea typeface="+mn-ea"/>
              <a:cs typeface="+mj-cs"/>
            </a:rPr>
            <a:t> </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الربح التشغيلي سنة 201</a:t>
          </a:r>
          <a:r>
            <a:rPr lang="ar-SA" sz="1400" b="0" i="0" u="none" strike="noStrike">
              <a:solidFill>
                <a:schemeClr val="dk1"/>
              </a:solidFill>
              <a:effectLst/>
              <a:latin typeface="Simplified Arabic Fixed" panose="02070309020205020404" pitchFamily="49" charset="-78"/>
              <a:ea typeface="+mn-ea"/>
              <a:cs typeface="+mj-cs"/>
            </a:rPr>
            <a:t>9</a:t>
          </a:r>
          <a:r>
            <a:rPr lang="ar-LB" sz="1400" b="0" i="0" u="none" strike="noStrike">
              <a:solidFill>
                <a:schemeClr val="dk1"/>
              </a:solidFill>
              <a:effectLst/>
              <a:latin typeface="Simplified Arabic Fixed" panose="02070309020205020404" pitchFamily="49" charset="-78"/>
              <a:ea typeface="+mn-ea"/>
              <a:cs typeface="+mj-cs"/>
            </a:rPr>
            <a:t> يساوي </a:t>
          </a:r>
          <a:r>
            <a:rPr lang="ar-SA" sz="1400" b="0" i="0" u="none" strike="noStrike">
              <a:solidFill>
                <a:schemeClr val="dk1"/>
              </a:solidFill>
              <a:effectLst/>
              <a:latin typeface="Simplified Arabic Fixed" panose="02070309020205020404" pitchFamily="49" charset="-78"/>
              <a:ea typeface="+mn-ea"/>
              <a:cs typeface="+mj-cs"/>
            </a:rPr>
            <a:t>-1.46</a:t>
          </a:r>
          <a:r>
            <a:rPr lang="ar-LB" sz="1400" b="0" i="0" u="none" strike="noStrike">
              <a:solidFill>
                <a:schemeClr val="dk1"/>
              </a:solidFill>
              <a:effectLst/>
              <a:latin typeface="Simplified Arabic Fixed" panose="02070309020205020404" pitchFamily="49" charset="-78"/>
              <a:ea typeface="+mn-ea"/>
              <a:cs typeface="+mj-cs"/>
            </a:rPr>
            <a:t> مرات 201</a:t>
          </a:r>
          <a:r>
            <a:rPr lang="ar-SA" sz="1400" b="0" i="0" u="none" strike="noStrike">
              <a:solidFill>
                <a:schemeClr val="dk1"/>
              </a:solidFill>
              <a:effectLst/>
              <a:latin typeface="Simplified Arabic Fixed" panose="02070309020205020404" pitchFamily="49" charset="-78"/>
              <a:ea typeface="+mn-ea"/>
              <a:cs typeface="+mj-cs"/>
            </a:rPr>
            <a:t>8</a:t>
          </a:r>
          <a:r>
            <a:rPr lang="ar-LB" sz="1400">
              <a:latin typeface="Simplified Arabic Fixed" panose="02070309020205020404" pitchFamily="49" charset="-78"/>
              <a:cs typeface="+mj-cs"/>
            </a:rPr>
            <a:t> </a:t>
          </a:r>
          <a:r>
            <a:rPr lang="ar-LB" sz="1400" b="0" i="0" u="none" strike="noStrike">
              <a:solidFill>
                <a:schemeClr val="dk1"/>
              </a:solidFill>
              <a:effectLst/>
              <a:latin typeface="Simplified Arabic Fixed" panose="02070309020205020404" pitchFamily="49" charset="-78"/>
              <a:ea typeface="+mn-ea"/>
              <a:cs typeface="+mj-cs"/>
            </a:rPr>
            <a:t>وان الربح الصافي بعد الضريبة سنة 201</a:t>
          </a:r>
          <a:r>
            <a:rPr lang="ar-SA" sz="1400" b="0" i="0" u="none" strike="noStrike">
              <a:solidFill>
                <a:schemeClr val="dk1"/>
              </a:solidFill>
              <a:effectLst/>
              <a:latin typeface="Simplified Arabic Fixed" panose="02070309020205020404" pitchFamily="49" charset="-78"/>
              <a:ea typeface="+mn-ea"/>
              <a:cs typeface="+mj-cs"/>
            </a:rPr>
            <a:t>9</a:t>
          </a:r>
          <a:r>
            <a:rPr lang="ar-LB" sz="1400" b="0" i="0" u="none" strike="noStrike">
              <a:solidFill>
                <a:schemeClr val="dk1"/>
              </a:solidFill>
              <a:effectLst/>
              <a:latin typeface="Simplified Arabic Fixed" panose="02070309020205020404" pitchFamily="49" charset="-78"/>
              <a:ea typeface="+mn-ea"/>
              <a:cs typeface="+mj-cs"/>
            </a:rPr>
            <a:t> يساوي </a:t>
          </a:r>
          <a:r>
            <a:rPr lang="ar-SA" sz="1400" b="0" i="0" u="none" strike="noStrike">
              <a:solidFill>
                <a:schemeClr val="dk1"/>
              </a:solidFill>
              <a:effectLst/>
              <a:latin typeface="Simplified Arabic Fixed" panose="02070309020205020404" pitchFamily="49" charset="-78"/>
              <a:ea typeface="+mn-ea"/>
              <a:cs typeface="+mj-cs"/>
            </a:rPr>
            <a:t>1.88</a:t>
          </a:r>
          <a:r>
            <a:rPr lang="ar-LB" sz="1400" b="0" i="0" u="none" strike="noStrike">
              <a:solidFill>
                <a:schemeClr val="dk1"/>
              </a:solidFill>
              <a:effectLst/>
              <a:latin typeface="Simplified Arabic Fixed" panose="02070309020205020404" pitchFamily="49" charset="-78"/>
              <a:ea typeface="+mn-ea"/>
              <a:cs typeface="+mj-cs"/>
            </a:rPr>
            <a:t>مرة 201</a:t>
          </a:r>
          <a:r>
            <a:rPr lang="ar-SA" sz="1400" b="0" i="0" u="none" strike="noStrike">
              <a:solidFill>
                <a:schemeClr val="dk1"/>
              </a:solidFill>
              <a:effectLst/>
              <a:latin typeface="Simplified Arabic Fixed" panose="02070309020205020404" pitchFamily="49" charset="-78"/>
              <a:ea typeface="+mn-ea"/>
              <a:cs typeface="+mj-cs"/>
            </a:rPr>
            <a:t>8</a:t>
          </a:r>
          <a:r>
            <a:rPr lang="ar-LB" sz="1400">
              <a:latin typeface="Simplified Arabic Fixed" panose="02070309020205020404" pitchFamily="49" charset="-78"/>
              <a:cs typeface="+mj-cs"/>
            </a:rPr>
            <a:t> </a:t>
          </a:r>
          <a:endParaRPr lang="ar-SA" sz="1400">
            <a:latin typeface="Simplified Arabic Fixed" panose="02070309020205020404" pitchFamily="49" charset="-78"/>
            <a:cs typeface="+mj-cs"/>
          </a:endParaRPr>
        </a:p>
        <a:p>
          <a:pPr marL="0" marR="0" indent="0" algn="r" defTabSz="914400" rtl="1" eaLnBrk="1" fontAlgn="auto" latinLnBrk="0" hangingPunct="1">
            <a:lnSpc>
              <a:spcPct val="100000"/>
            </a:lnSpc>
            <a:spcBef>
              <a:spcPts val="0"/>
            </a:spcBef>
            <a:spcAft>
              <a:spcPts val="0"/>
            </a:spcAft>
            <a:buClrTx/>
            <a:buSzTx/>
            <a:buFontTx/>
            <a:buNone/>
            <a:tabLst/>
            <a:defRPr/>
          </a:pPr>
          <a:r>
            <a:rPr lang="ar-SA" sz="1400" b="0" i="0" u="none" strike="noStrike">
              <a:solidFill>
                <a:schemeClr val="dk1"/>
              </a:solidFill>
              <a:effectLst/>
              <a:latin typeface="Simplified Arabic Fixed" panose="02070309020205020404" pitchFamily="49" charset="-78"/>
              <a:ea typeface="+mn-ea"/>
              <a:cs typeface="+mj-cs"/>
            </a:rPr>
            <a:t>ان عدم الاستقرار في النمو والانشداد اكثر نحو الخسائر سيؤثر على نظرة المستثمرين الى سهم الشركة ويؤثر سلبا على قيمة الشركة.</a:t>
          </a:r>
          <a:endParaRPr lang="ar-LB" sz="1400" b="0" i="0" u="none" strike="noStrike">
            <a:solidFill>
              <a:schemeClr val="dk1"/>
            </a:solidFill>
            <a:effectLst/>
            <a:latin typeface="Simplified Arabic Fixed" panose="02070309020205020404" pitchFamily="49" charset="-78"/>
            <a:ea typeface="+mn-ea"/>
            <a:cs typeface="+mj-cs"/>
          </a:endParaRPr>
        </a:p>
        <a:p>
          <a:pPr algn="r" rtl="1"/>
          <a:endParaRPr lang="ar-LB" sz="1400" b="0" i="0" u="none" strike="noStrike">
            <a:solidFill>
              <a:schemeClr val="dk1"/>
            </a:solidFill>
            <a:effectLst/>
            <a:latin typeface="Simplified Arabic Fixed" panose="02070309020205020404" pitchFamily="49" charset="-78"/>
            <a:ea typeface="+mn-ea"/>
            <a:cs typeface="+mj-cs"/>
          </a:endParaRPr>
        </a:p>
      </xdr:txBody>
    </xdr:sp>
    <xdr:clientData/>
  </xdr:twoCellAnchor>
  <xdr:twoCellAnchor>
    <xdr:from>
      <xdr:col>5</xdr:col>
      <xdr:colOff>9525</xdr:colOff>
      <xdr:row>232</xdr:row>
      <xdr:rowOff>142875</xdr:rowOff>
    </xdr:from>
    <xdr:to>
      <xdr:col>7</xdr:col>
      <xdr:colOff>9525</xdr:colOff>
      <xdr:row>232</xdr:row>
      <xdr:rowOff>152400</xdr:rowOff>
    </xdr:to>
    <xdr:cxnSp macro="">
      <xdr:nvCxnSpPr>
        <xdr:cNvPr id="8" name="Straight Connector 7"/>
        <xdr:cNvCxnSpPr/>
      </xdr:nvCxnSpPr>
      <xdr:spPr>
        <a:xfrm>
          <a:off x="11231775225" y="43519725"/>
          <a:ext cx="5448300" cy="9525"/>
        </a:xfrm>
        <a:prstGeom prst="line">
          <a:avLst/>
        </a:prstGeom>
        <a:ln w="444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3162300</xdr:colOff>
      <xdr:row>231</xdr:row>
      <xdr:rowOff>0</xdr:rowOff>
    </xdr:from>
    <xdr:to>
      <xdr:col>6</xdr:col>
      <xdr:colOff>9525</xdr:colOff>
      <xdr:row>237</xdr:row>
      <xdr:rowOff>85725</xdr:rowOff>
    </xdr:to>
    <xdr:cxnSp macro="">
      <xdr:nvCxnSpPr>
        <xdr:cNvPr id="10" name="Straight Connector 9"/>
        <xdr:cNvCxnSpPr/>
      </xdr:nvCxnSpPr>
      <xdr:spPr>
        <a:xfrm>
          <a:off x="11234051700" y="43205400"/>
          <a:ext cx="19050" cy="1190625"/>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230</xdr:row>
      <xdr:rowOff>142875</xdr:rowOff>
    </xdr:from>
    <xdr:to>
      <xdr:col>7</xdr:col>
      <xdr:colOff>28575</xdr:colOff>
      <xdr:row>250</xdr:row>
      <xdr:rowOff>142875</xdr:rowOff>
    </xdr:to>
    <xdr:cxnSp macro="">
      <xdr:nvCxnSpPr>
        <xdr:cNvPr id="12" name="Straight Connector 11"/>
        <xdr:cNvCxnSpPr/>
      </xdr:nvCxnSpPr>
      <xdr:spPr>
        <a:xfrm>
          <a:off x="11233003950" y="43157775"/>
          <a:ext cx="4724400" cy="3648075"/>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230</xdr:row>
      <xdr:rowOff>123825</xdr:rowOff>
    </xdr:from>
    <xdr:to>
      <xdr:col>7</xdr:col>
      <xdr:colOff>9525</xdr:colOff>
      <xdr:row>232</xdr:row>
      <xdr:rowOff>152400</xdr:rowOff>
    </xdr:to>
    <xdr:cxnSp macro="">
      <xdr:nvCxnSpPr>
        <xdr:cNvPr id="14" name="Straight Connector 13"/>
        <xdr:cNvCxnSpPr/>
      </xdr:nvCxnSpPr>
      <xdr:spPr>
        <a:xfrm>
          <a:off x="11231775225" y="43138725"/>
          <a:ext cx="0" cy="390525"/>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231</xdr:row>
      <xdr:rowOff>76200</xdr:rowOff>
    </xdr:from>
    <xdr:to>
      <xdr:col>6</xdr:col>
      <xdr:colOff>123824</xdr:colOff>
      <xdr:row>237</xdr:row>
      <xdr:rowOff>9525</xdr:rowOff>
    </xdr:to>
    <xdr:cxnSp macro="">
      <xdr:nvCxnSpPr>
        <xdr:cNvPr id="18" name="Straight Arrow Connector 17"/>
        <xdr:cNvCxnSpPr/>
      </xdr:nvCxnSpPr>
      <xdr:spPr>
        <a:xfrm flipH="1">
          <a:off x="11233937401" y="43281600"/>
          <a:ext cx="9524" cy="1038225"/>
        </a:xfrm>
        <a:prstGeom prst="straightConnector1">
          <a:avLst/>
        </a:prstGeom>
        <a:ln w="22225">
          <a:prstDash val="dash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230</xdr:row>
      <xdr:rowOff>133350</xdr:rowOff>
    </xdr:from>
    <xdr:to>
      <xdr:col>7</xdr:col>
      <xdr:colOff>28575</xdr:colOff>
      <xdr:row>230</xdr:row>
      <xdr:rowOff>152400</xdr:rowOff>
    </xdr:to>
    <xdr:cxnSp macro="">
      <xdr:nvCxnSpPr>
        <xdr:cNvPr id="19" name="Straight Connector 18"/>
        <xdr:cNvCxnSpPr/>
      </xdr:nvCxnSpPr>
      <xdr:spPr>
        <a:xfrm>
          <a:off x="11231756175" y="43148250"/>
          <a:ext cx="2286000" cy="1905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232</xdr:row>
      <xdr:rowOff>133350</xdr:rowOff>
    </xdr:from>
    <xdr:to>
      <xdr:col>4</xdr:col>
      <xdr:colOff>685799</xdr:colOff>
      <xdr:row>250</xdr:row>
      <xdr:rowOff>142875</xdr:rowOff>
    </xdr:to>
    <xdr:cxnSp macro="">
      <xdr:nvCxnSpPr>
        <xdr:cNvPr id="22" name="Straight Connector 21"/>
        <xdr:cNvCxnSpPr/>
      </xdr:nvCxnSpPr>
      <xdr:spPr>
        <a:xfrm flipH="1" flipV="1">
          <a:off x="11237709301" y="43519725"/>
          <a:ext cx="19049" cy="3286125"/>
        </a:xfrm>
        <a:prstGeom prst="line">
          <a:avLst/>
        </a:prstGeom>
        <a:ln w="3492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609600</xdr:colOff>
      <xdr:row>236</xdr:row>
      <xdr:rowOff>171449</xdr:rowOff>
    </xdr:from>
    <xdr:to>
      <xdr:col>8</xdr:col>
      <xdr:colOff>542925</xdr:colOff>
      <xdr:row>252</xdr:row>
      <xdr:rowOff>114301</xdr:rowOff>
    </xdr:to>
    <xdr:sp macro="" textlink="">
      <xdr:nvSpPr>
        <xdr:cNvPr id="27" name="TextBox 26"/>
        <xdr:cNvSpPr txBox="1"/>
      </xdr:nvSpPr>
      <xdr:spPr>
        <a:xfrm>
          <a:off x="11230641750" y="44300774"/>
          <a:ext cx="2809875" cy="2838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SA" sz="1100"/>
            <a:t>يظهر</a:t>
          </a:r>
          <a:r>
            <a:rPr lang="ar-SA" sz="1100" baseline="0"/>
            <a:t> لنا جليا العلاقة بين العائد على راس المال العادي والعائد على الاصول  ومعدل الفائدة الموجودة على نفس خط مائل مستقيم من جهة والعلاقة بين العائد على راس المال العادي وهيكل راس المال من ديون وحقوق ملكية التي تتمثل يالخط الافقي المقسم بين الخصوم الخارجية وحقوق الملكية حيث اي تغيير في هيكل راس المال يؤثر على وضعية الخط العامودي  الاول الصغير الذي يتقاطع مع الخط المائل عند نقطة العائد على الاصول بما يشكل عملية رفع مالي او بالعكس حسب وضعية العوائد فيما اذا كانت سلبية او ايجابية.</a:t>
          </a:r>
        </a:p>
        <a:p>
          <a:pPr algn="r" rtl="1"/>
          <a:r>
            <a:rPr lang="ar-SA" sz="1100" baseline="0"/>
            <a:t>اذا اي تغير في معدل الفائذة او نسبة العائد على الاصول او هيكل راس المال سوف يؤثر على كيفية اتجاه الخط المائل الذي يصل في نهايته عند نقطة التقاطع مع الخط العامودي النهائي حيث تمثل نقطة التلاقي بين الخطين المائل وا</a:t>
          </a:r>
        </a:p>
        <a:p>
          <a:pPr algn="r" rtl="1"/>
          <a:r>
            <a:rPr lang="ar-SA" sz="1100" baseline="0"/>
            <a:t>لعامودي النهائي  الكبير معدل العائد على راس المال </a:t>
          </a:r>
        </a:p>
        <a:p>
          <a:pPr algn="r" rtl="1"/>
          <a:r>
            <a:rPr lang="ar-SA" sz="1100" baseline="0">
              <a:solidFill>
                <a:schemeClr val="dk1"/>
              </a:solidFill>
              <a:effectLst/>
              <a:latin typeface="+mn-lt"/>
              <a:ea typeface="+mn-ea"/>
              <a:cs typeface="+mn-cs"/>
            </a:rPr>
            <a:t>والمعادلة الرياضية المذكورة اعلاه توضح ايضا العلاقة الطردية والعكسية بين المتغيرات</a:t>
          </a:r>
          <a:endParaRPr lang="ar-LB" sz="1100"/>
        </a:p>
      </xdr:txBody>
    </xdr:sp>
    <xdr:clientData/>
  </xdr:twoCellAnchor>
  <xdr:twoCellAnchor>
    <xdr:from>
      <xdr:col>8</xdr:col>
      <xdr:colOff>152400</xdr:colOff>
      <xdr:row>262</xdr:row>
      <xdr:rowOff>161925</xdr:rowOff>
    </xdr:from>
    <xdr:to>
      <xdr:col>8</xdr:col>
      <xdr:colOff>1362075</xdr:colOff>
      <xdr:row>267</xdr:row>
      <xdr:rowOff>0</xdr:rowOff>
    </xdr:to>
    <xdr:sp macro="" textlink="">
      <xdr:nvSpPr>
        <xdr:cNvPr id="28" name="TextBox 27"/>
        <xdr:cNvSpPr txBox="1"/>
      </xdr:nvSpPr>
      <xdr:spPr>
        <a:xfrm>
          <a:off x="11230508400" y="49063275"/>
          <a:ext cx="120967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هامش الربح=الربح التشغيلي/المبيعات</a:t>
          </a:r>
        </a:p>
        <a:p>
          <a:pPr algn="r" rtl="1"/>
          <a:r>
            <a:rPr lang="ar-LB" sz="1100"/>
            <a:t>*100</a:t>
          </a:r>
        </a:p>
      </xdr:txBody>
    </xdr:sp>
    <xdr:clientData/>
  </xdr:twoCellAnchor>
  <xdr:twoCellAnchor>
    <xdr:from>
      <xdr:col>6</xdr:col>
      <xdr:colOff>447675</xdr:colOff>
      <xdr:row>266</xdr:row>
      <xdr:rowOff>38101</xdr:rowOff>
    </xdr:from>
    <xdr:to>
      <xdr:col>6</xdr:col>
      <xdr:colOff>1438275</xdr:colOff>
      <xdr:row>268</xdr:row>
      <xdr:rowOff>133351</xdr:rowOff>
    </xdr:to>
    <xdr:sp macro="" textlink="">
      <xdr:nvSpPr>
        <xdr:cNvPr id="29" name="TextBox 28"/>
        <xdr:cNvSpPr txBox="1"/>
      </xdr:nvSpPr>
      <xdr:spPr>
        <a:xfrm>
          <a:off x="11232622950" y="49663351"/>
          <a:ext cx="9906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المبيعات/الاصول الثابتة</a:t>
          </a:r>
        </a:p>
      </xdr:txBody>
    </xdr:sp>
    <xdr:clientData/>
  </xdr:twoCellAnchor>
  <xdr:twoCellAnchor>
    <xdr:from>
      <xdr:col>6</xdr:col>
      <xdr:colOff>485774</xdr:colOff>
      <xdr:row>270</xdr:row>
      <xdr:rowOff>19050</xdr:rowOff>
    </xdr:from>
    <xdr:to>
      <xdr:col>6</xdr:col>
      <xdr:colOff>1524000</xdr:colOff>
      <xdr:row>272</xdr:row>
      <xdr:rowOff>152400</xdr:rowOff>
    </xdr:to>
    <xdr:sp macro="" textlink="">
      <xdr:nvSpPr>
        <xdr:cNvPr id="30" name="TextBox 29"/>
        <xdr:cNvSpPr txBox="1"/>
      </xdr:nvSpPr>
      <xdr:spPr>
        <a:xfrm>
          <a:off x="11232537225" y="50368200"/>
          <a:ext cx="1038226"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المبيعات/المخزون</a:t>
          </a:r>
        </a:p>
      </xdr:txBody>
    </xdr:sp>
    <xdr:clientData/>
  </xdr:twoCellAnchor>
  <xdr:twoCellAnchor>
    <xdr:from>
      <xdr:col>6</xdr:col>
      <xdr:colOff>457199</xdr:colOff>
      <xdr:row>274</xdr:row>
      <xdr:rowOff>66675</xdr:rowOff>
    </xdr:from>
    <xdr:to>
      <xdr:col>7</xdr:col>
      <xdr:colOff>190499</xdr:colOff>
      <xdr:row>277</xdr:row>
      <xdr:rowOff>38100</xdr:rowOff>
    </xdr:to>
    <xdr:sp macro="" textlink="">
      <xdr:nvSpPr>
        <xdr:cNvPr id="31" name="TextBox 30"/>
        <xdr:cNvSpPr txBox="1"/>
      </xdr:nvSpPr>
      <xdr:spPr>
        <a:xfrm>
          <a:off x="11232842026" y="51139725"/>
          <a:ext cx="12382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المبيعات/المدينين</a:t>
          </a:r>
        </a:p>
      </xdr:txBody>
    </xdr:sp>
    <xdr:clientData/>
  </xdr:twoCellAnchor>
  <xdr:twoCellAnchor>
    <xdr:from>
      <xdr:col>8</xdr:col>
      <xdr:colOff>190500</xdr:colOff>
      <xdr:row>274</xdr:row>
      <xdr:rowOff>66675</xdr:rowOff>
    </xdr:from>
    <xdr:to>
      <xdr:col>8</xdr:col>
      <xdr:colOff>1323975</xdr:colOff>
      <xdr:row>278</xdr:row>
      <xdr:rowOff>9525</xdr:rowOff>
    </xdr:to>
    <xdr:sp macro="" textlink="">
      <xdr:nvSpPr>
        <xdr:cNvPr id="32" name="TextBox 31"/>
        <xdr:cNvSpPr txBox="1"/>
      </xdr:nvSpPr>
      <xdr:spPr>
        <a:xfrm>
          <a:off x="11230546500" y="51139725"/>
          <a:ext cx="113347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المصاريف الادارية والتسويقية /المبيعات*100</a:t>
          </a:r>
        </a:p>
      </xdr:txBody>
    </xdr:sp>
    <xdr:clientData/>
  </xdr:twoCellAnchor>
  <xdr:twoCellAnchor>
    <xdr:from>
      <xdr:col>6</xdr:col>
      <xdr:colOff>247648</xdr:colOff>
      <xdr:row>265</xdr:row>
      <xdr:rowOff>76200</xdr:rowOff>
    </xdr:from>
    <xdr:to>
      <xdr:col>6</xdr:col>
      <xdr:colOff>247650</xdr:colOff>
      <xdr:row>275</xdr:row>
      <xdr:rowOff>133350</xdr:rowOff>
    </xdr:to>
    <xdr:cxnSp macro="">
      <xdr:nvCxnSpPr>
        <xdr:cNvPr id="33" name="Straight Connector 32"/>
        <xdr:cNvCxnSpPr/>
      </xdr:nvCxnSpPr>
      <xdr:spPr>
        <a:xfrm flipH="1">
          <a:off x="11233813575" y="49520475"/>
          <a:ext cx="2" cy="18669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267</xdr:row>
      <xdr:rowOff>76200</xdr:rowOff>
    </xdr:from>
    <xdr:to>
      <xdr:col>6</xdr:col>
      <xdr:colOff>447675</xdr:colOff>
      <xdr:row>267</xdr:row>
      <xdr:rowOff>85726</xdr:rowOff>
    </xdr:to>
    <xdr:cxnSp macro="">
      <xdr:nvCxnSpPr>
        <xdr:cNvPr id="34" name="Straight Connector 33"/>
        <xdr:cNvCxnSpPr>
          <a:stCxn id="29" idx="3"/>
        </xdr:cNvCxnSpPr>
      </xdr:nvCxnSpPr>
      <xdr:spPr>
        <a:xfrm flipV="1">
          <a:off x="11233613550" y="49882425"/>
          <a:ext cx="209550" cy="95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266700</xdr:colOff>
      <xdr:row>270</xdr:row>
      <xdr:rowOff>85725</xdr:rowOff>
    </xdr:from>
    <xdr:to>
      <xdr:col>6</xdr:col>
      <xdr:colOff>495300</xdr:colOff>
      <xdr:row>270</xdr:row>
      <xdr:rowOff>85725</xdr:rowOff>
    </xdr:to>
    <xdr:cxnSp macro="">
      <xdr:nvCxnSpPr>
        <xdr:cNvPr id="35" name="Straight Connector 34"/>
        <xdr:cNvCxnSpPr/>
      </xdr:nvCxnSpPr>
      <xdr:spPr>
        <a:xfrm>
          <a:off x="11233565925" y="50434875"/>
          <a:ext cx="2286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1323975</xdr:colOff>
      <xdr:row>275</xdr:row>
      <xdr:rowOff>161925</xdr:rowOff>
    </xdr:from>
    <xdr:to>
      <xdr:col>9</xdr:col>
      <xdr:colOff>276225</xdr:colOff>
      <xdr:row>276</xdr:row>
      <xdr:rowOff>38100</xdr:rowOff>
    </xdr:to>
    <xdr:cxnSp macro="">
      <xdr:nvCxnSpPr>
        <xdr:cNvPr id="40" name="Straight Arrow Connector 39"/>
        <xdr:cNvCxnSpPr>
          <a:stCxn id="32" idx="1"/>
        </xdr:cNvCxnSpPr>
      </xdr:nvCxnSpPr>
      <xdr:spPr>
        <a:xfrm flipH="1" flipV="1">
          <a:off x="11230222650" y="51415950"/>
          <a:ext cx="323850" cy="57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1333500</xdr:colOff>
      <xdr:row>265</xdr:row>
      <xdr:rowOff>0</xdr:rowOff>
    </xdr:from>
    <xdr:to>
      <xdr:col>9</xdr:col>
      <xdr:colOff>285750</xdr:colOff>
      <xdr:row>265</xdr:row>
      <xdr:rowOff>0</xdr:rowOff>
    </xdr:to>
    <xdr:cxnSp macro="">
      <xdr:nvCxnSpPr>
        <xdr:cNvPr id="41" name="Straight Arrow Connector 40"/>
        <xdr:cNvCxnSpPr/>
      </xdr:nvCxnSpPr>
      <xdr:spPr>
        <a:xfrm flipH="1">
          <a:off x="11230213125" y="49444275"/>
          <a:ext cx="3238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66674</xdr:colOff>
      <xdr:row>277</xdr:row>
      <xdr:rowOff>76200</xdr:rowOff>
    </xdr:from>
    <xdr:to>
      <xdr:col>7</xdr:col>
      <xdr:colOff>66675</xdr:colOff>
      <xdr:row>279</xdr:row>
      <xdr:rowOff>171450</xdr:rowOff>
    </xdr:to>
    <xdr:cxnSp macro="">
      <xdr:nvCxnSpPr>
        <xdr:cNvPr id="42" name="Straight Arrow Connector 41"/>
        <xdr:cNvCxnSpPr/>
      </xdr:nvCxnSpPr>
      <xdr:spPr>
        <a:xfrm>
          <a:off x="11232965850" y="51692175"/>
          <a:ext cx="1" cy="457200"/>
        </a:xfrm>
        <a:prstGeom prst="straightConnector1">
          <a:avLst/>
        </a:prstGeom>
        <a:ln w="22225">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95250</xdr:colOff>
      <xdr:row>271</xdr:row>
      <xdr:rowOff>95250</xdr:rowOff>
    </xdr:from>
    <xdr:to>
      <xdr:col>8</xdr:col>
      <xdr:colOff>114300</xdr:colOff>
      <xdr:row>280</xdr:row>
      <xdr:rowOff>0</xdr:rowOff>
    </xdr:to>
    <xdr:cxnSp macro="">
      <xdr:nvCxnSpPr>
        <xdr:cNvPr id="43" name="Straight Arrow Connector 42"/>
        <xdr:cNvCxnSpPr/>
      </xdr:nvCxnSpPr>
      <xdr:spPr>
        <a:xfrm flipH="1">
          <a:off x="11231756175" y="50625375"/>
          <a:ext cx="19050" cy="1543050"/>
        </a:xfrm>
        <a:prstGeom prst="straightConnector1">
          <a:avLst/>
        </a:prstGeom>
        <a:ln w="22225">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271</xdr:row>
      <xdr:rowOff>85725</xdr:rowOff>
    </xdr:from>
    <xdr:to>
      <xdr:col>8</xdr:col>
      <xdr:colOff>57150</xdr:colOff>
      <xdr:row>271</xdr:row>
      <xdr:rowOff>85725</xdr:rowOff>
    </xdr:to>
    <xdr:cxnSp macro="">
      <xdr:nvCxnSpPr>
        <xdr:cNvPr id="44" name="Straight Connector 43"/>
        <xdr:cNvCxnSpPr>
          <a:endCxn id="30" idx="1"/>
        </xdr:cNvCxnSpPr>
      </xdr:nvCxnSpPr>
      <xdr:spPr>
        <a:xfrm>
          <a:off x="11231813325" y="50615850"/>
          <a:ext cx="1219200" cy="0"/>
        </a:xfrm>
        <a:prstGeom prst="line">
          <a:avLst/>
        </a:prstGeom>
        <a:ln w="19050">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266699</xdr:colOff>
      <xdr:row>259</xdr:row>
      <xdr:rowOff>57150</xdr:rowOff>
    </xdr:from>
    <xdr:to>
      <xdr:col>8</xdr:col>
      <xdr:colOff>1143000</xdr:colOff>
      <xdr:row>263</xdr:row>
      <xdr:rowOff>0</xdr:rowOff>
    </xdr:to>
    <xdr:cxnSp macro="">
      <xdr:nvCxnSpPr>
        <xdr:cNvPr id="45" name="Straight Connector 44"/>
        <xdr:cNvCxnSpPr/>
      </xdr:nvCxnSpPr>
      <xdr:spPr>
        <a:xfrm flipH="1">
          <a:off x="11230727475" y="48415575"/>
          <a:ext cx="876301" cy="6667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259</xdr:row>
      <xdr:rowOff>76200</xdr:rowOff>
    </xdr:from>
    <xdr:to>
      <xdr:col>6</xdr:col>
      <xdr:colOff>1571625</xdr:colOff>
      <xdr:row>262</xdr:row>
      <xdr:rowOff>152400</xdr:rowOff>
    </xdr:to>
    <xdr:cxnSp macro="">
      <xdr:nvCxnSpPr>
        <xdr:cNvPr id="46" name="Straight Connector 45"/>
        <xdr:cNvCxnSpPr/>
      </xdr:nvCxnSpPr>
      <xdr:spPr>
        <a:xfrm>
          <a:off x="11232489600" y="48434625"/>
          <a:ext cx="838200" cy="6191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1543050</xdr:colOff>
      <xdr:row>257</xdr:row>
      <xdr:rowOff>57150</xdr:rowOff>
    </xdr:from>
    <xdr:to>
      <xdr:col>8</xdr:col>
      <xdr:colOff>304800</xdr:colOff>
      <xdr:row>259</xdr:row>
      <xdr:rowOff>123825</xdr:rowOff>
    </xdr:to>
    <xdr:sp macro="" textlink="">
      <xdr:nvSpPr>
        <xdr:cNvPr id="47" name="TextBox 46"/>
        <xdr:cNvSpPr txBox="1"/>
      </xdr:nvSpPr>
      <xdr:spPr>
        <a:xfrm>
          <a:off x="11230879875" y="48053625"/>
          <a:ext cx="16383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ar-LB" sz="1100"/>
            <a:t>العائد على الاصول</a:t>
          </a:r>
        </a:p>
        <a:p>
          <a:pPr algn="ctr" rtl="1"/>
          <a:r>
            <a:rPr lang="ar-SA" sz="1100"/>
            <a:t>3.13</a:t>
          </a:r>
          <a:r>
            <a:rPr lang="ar-LB" sz="1100"/>
            <a:t>%</a:t>
          </a:r>
          <a:r>
            <a:rPr lang="ar-SA" sz="1100"/>
            <a:t>-</a:t>
          </a:r>
          <a:endParaRPr lang="ar-LB" sz="1100"/>
        </a:p>
      </xdr:txBody>
    </xdr:sp>
    <xdr:clientData/>
  </xdr:twoCellAnchor>
  <xdr:twoCellAnchor>
    <xdr:from>
      <xdr:col>6</xdr:col>
      <xdr:colOff>228600</xdr:colOff>
      <xdr:row>262</xdr:row>
      <xdr:rowOff>152400</xdr:rowOff>
    </xdr:from>
    <xdr:to>
      <xdr:col>6</xdr:col>
      <xdr:colOff>1838325</xdr:colOff>
      <xdr:row>265</xdr:row>
      <xdr:rowOff>95250</xdr:rowOff>
    </xdr:to>
    <xdr:sp macro="" textlink="">
      <xdr:nvSpPr>
        <xdr:cNvPr id="48" name="TextBox 47"/>
        <xdr:cNvSpPr txBox="1"/>
      </xdr:nvSpPr>
      <xdr:spPr>
        <a:xfrm>
          <a:off x="11232222900" y="49053750"/>
          <a:ext cx="160972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ar-LB" sz="1100"/>
            <a:t>معدل دوران الاصول=</a:t>
          </a:r>
        </a:p>
        <a:p>
          <a:pPr algn="r" rtl="1"/>
          <a:r>
            <a:rPr lang="ar-LB" sz="1100"/>
            <a:t>المبيعات / الاصول</a:t>
          </a:r>
        </a:p>
      </xdr:txBody>
    </xdr:sp>
    <xdr:clientData/>
  </xdr:twoCellAnchor>
  <xdr:twoCellAnchor>
    <xdr:from>
      <xdr:col>8</xdr:col>
      <xdr:colOff>561975</xdr:colOff>
      <xdr:row>266</xdr:row>
      <xdr:rowOff>152400</xdr:rowOff>
    </xdr:from>
    <xdr:to>
      <xdr:col>8</xdr:col>
      <xdr:colOff>571500</xdr:colOff>
      <xdr:row>274</xdr:row>
      <xdr:rowOff>38100</xdr:rowOff>
    </xdr:to>
    <xdr:cxnSp macro="">
      <xdr:nvCxnSpPr>
        <xdr:cNvPr id="51" name="Straight Connector 50"/>
        <xdr:cNvCxnSpPr/>
      </xdr:nvCxnSpPr>
      <xdr:spPr>
        <a:xfrm>
          <a:off x="11230613175" y="49777650"/>
          <a:ext cx="9525" cy="1333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1943100</xdr:colOff>
      <xdr:row>264</xdr:row>
      <xdr:rowOff>133350</xdr:rowOff>
    </xdr:from>
    <xdr:to>
      <xdr:col>5</xdr:col>
      <xdr:colOff>3133726</xdr:colOff>
      <xdr:row>264</xdr:row>
      <xdr:rowOff>138113</xdr:rowOff>
    </xdr:to>
    <xdr:cxnSp macro="">
      <xdr:nvCxnSpPr>
        <xdr:cNvPr id="64" name="Straight Arrow Connector 63"/>
        <xdr:cNvCxnSpPr/>
      </xdr:nvCxnSpPr>
      <xdr:spPr>
        <a:xfrm flipV="1">
          <a:off x="11234575574" y="49396650"/>
          <a:ext cx="1190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2076450</xdr:colOff>
      <xdr:row>268</xdr:row>
      <xdr:rowOff>57150</xdr:rowOff>
    </xdr:from>
    <xdr:to>
      <xdr:col>6</xdr:col>
      <xdr:colOff>95251</xdr:colOff>
      <xdr:row>268</xdr:row>
      <xdr:rowOff>61913</xdr:rowOff>
    </xdr:to>
    <xdr:cxnSp macro="">
      <xdr:nvCxnSpPr>
        <xdr:cNvPr id="65" name="Straight Arrow Connector 64"/>
        <xdr:cNvCxnSpPr/>
      </xdr:nvCxnSpPr>
      <xdr:spPr>
        <a:xfrm flipV="1">
          <a:off x="11234442224" y="50044350"/>
          <a:ext cx="1190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2076450</xdr:colOff>
      <xdr:row>272</xdr:row>
      <xdr:rowOff>123825</xdr:rowOff>
    </xdr:from>
    <xdr:to>
      <xdr:col>6</xdr:col>
      <xdr:colOff>95251</xdr:colOff>
      <xdr:row>272</xdr:row>
      <xdr:rowOff>128588</xdr:rowOff>
    </xdr:to>
    <xdr:cxnSp macro="">
      <xdr:nvCxnSpPr>
        <xdr:cNvPr id="66" name="Straight Arrow Connector 65"/>
        <xdr:cNvCxnSpPr/>
      </xdr:nvCxnSpPr>
      <xdr:spPr>
        <a:xfrm flipV="1">
          <a:off x="11234442224" y="50834925"/>
          <a:ext cx="1190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2066925</xdr:colOff>
      <xdr:row>276</xdr:row>
      <xdr:rowOff>133350</xdr:rowOff>
    </xdr:from>
    <xdr:to>
      <xdr:col>6</xdr:col>
      <xdr:colOff>85726</xdr:colOff>
      <xdr:row>276</xdr:row>
      <xdr:rowOff>138113</xdr:rowOff>
    </xdr:to>
    <xdr:cxnSp macro="">
      <xdr:nvCxnSpPr>
        <xdr:cNvPr id="67" name="Straight Arrow Connector 66"/>
        <xdr:cNvCxnSpPr/>
      </xdr:nvCxnSpPr>
      <xdr:spPr>
        <a:xfrm flipV="1">
          <a:off x="11234451749" y="51568350"/>
          <a:ext cx="1190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266700</xdr:colOff>
      <xdr:row>275</xdr:row>
      <xdr:rowOff>114300</xdr:rowOff>
    </xdr:from>
    <xdr:to>
      <xdr:col>6</xdr:col>
      <xdr:colOff>476250</xdr:colOff>
      <xdr:row>275</xdr:row>
      <xdr:rowOff>114300</xdr:rowOff>
    </xdr:to>
    <xdr:cxnSp macro="">
      <xdr:nvCxnSpPr>
        <xdr:cNvPr id="80" name="Straight Connector 79"/>
        <xdr:cNvCxnSpPr/>
      </xdr:nvCxnSpPr>
      <xdr:spPr>
        <a:xfrm>
          <a:off x="11234061225" y="51368325"/>
          <a:ext cx="209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704850</xdr:colOff>
      <xdr:row>313</xdr:row>
      <xdr:rowOff>38099</xdr:rowOff>
    </xdr:from>
    <xdr:to>
      <xdr:col>6</xdr:col>
      <xdr:colOff>323850</xdr:colOff>
      <xdr:row>333</xdr:row>
      <xdr:rowOff>123824</xdr:rowOff>
    </xdr:to>
    <xdr:sp macro="" textlink="">
      <xdr:nvSpPr>
        <xdr:cNvPr id="7" name="TextBox 6"/>
        <xdr:cNvSpPr txBox="1"/>
      </xdr:nvSpPr>
      <xdr:spPr>
        <a:xfrm>
          <a:off x="11235089925" y="58597799"/>
          <a:ext cx="2790825" cy="408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ar-SA" sz="1100" b="1">
              <a:solidFill>
                <a:schemeClr val="dk1"/>
              </a:solidFill>
              <a:effectLst/>
              <a:latin typeface="+mn-lt"/>
              <a:ea typeface="+mn-ea"/>
              <a:cs typeface="+mn-cs"/>
            </a:rPr>
            <a:t>من خلال تحليل القوائم المالية للاربع سنوات الاخيرة من 2016-2019 تبين لن ان الشركة تعاني من وضع صعب من ناحية السيولة والملاءة المالية والنمو مما انعكس على قيمة الشركة وقيمة اسهمها. ويظهر من خلال مقارنة الارباح والمبيعات والارباح من 2016 الى 2019 يظهر ان الشركة كانت عام 2016 تعاني من تدهور في النمو وتعرضت للخسائر لتعود سنة 2017 وتنهض من جديد ثم تعود الى تدهور في نموها وارباحها سنة 2018 وتعود الى تقدم جزئي سنة 2019 لكن لتبقى في نطاق الخسارة.</a:t>
          </a:r>
          <a:endParaRPr lang="en-US" sz="1100">
            <a:solidFill>
              <a:schemeClr val="dk1"/>
            </a:solidFill>
            <a:effectLst/>
            <a:latin typeface="+mn-lt"/>
            <a:ea typeface="+mn-ea"/>
            <a:cs typeface="+mn-cs"/>
          </a:endParaRPr>
        </a:p>
        <a:p>
          <a:pPr rtl="1"/>
          <a:r>
            <a:rPr lang="ar-SA" sz="1100" b="1">
              <a:solidFill>
                <a:schemeClr val="dk1"/>
              </a:solidFill>
              <a:effectLst/>
              <a:latin typeface="+mn-lt"/>
              <a:ea typeface="+mn-ea"/>
              <a:cs typeface="+mn-cs"/>
            </a:rPr>
            <a:t>عدا عن تراكم الخسائر من الواضح ان الشركة فضلا عن عدم تحقيقها لارباح فهي غير مستقرة في خسائرها ايضا وهي تعاني من صعوبات نقدية وصعوبات في الانشطة التشغيلية مما انعكس على قيمة اسهمها حيث تبين ان كل من ربح السهم ومردود السهم تحمل قيم سالبة فضلا عن غياب اي توزيع نقدي بالاضافة الى مكرر الارباح السهم اذي وصل الى 33 مرة سلبي مما يعكس بعد السهم عن رغبات واستهدافات المستثمرين فما يهم المستثمر ليس سعره في السوق بحد ذاته لكن ما يهمه ان يعكس السعر السوقي للسهم القوة الايرادية للشركة وهذا ما لم يتوفر في اداء الشركة وبالتالي نحن نوصي المستثمرين بعدم الاستثمار في سهم الشركة في ظل اوضاعها الحالية</a:t>
          </a:r>
          <a:endParaRPr lang="en-US" sz="1100">
            <a:solidFill>
              <a:schemeClr val="dk1"/>
            </a:solidFill>
            <a:effectLst/>
            <a:latin typeface="+mn-lt"/>
            <a:ea typeface="+mn-ea"/>
            <a:cs typeface="+mn-cs"/>
          </a:endParaRPr>
        </a:p>
        <a:p>
          <a:pPr algn="r" rtl="1"/>
          <a:r>
            <a:rPr lang="ar-SA" sz="1100" b="1"/>
            <a:t>وبالنسبة لحاملي اسهم ا</a:t>
          </a:r>
          <a:r>
            <a:rPr lang="ar-SA" sz="1100" b="1" baseline="0"/>
            <a:t>لشركة ببيعها لان وضع الشركة قديدفع بانخفض قيمتها السوقية.</a:t>
          </a:r>
          <a:endParaRPr lang="ar-LB" sz="1100" b="1"/>
        </a:p>
      </xdr:txBody>
    </xdr:sp>
    <xdr:clientData/>
  </xdr:twoCellAnchor>
  <xdr:twoCellAnchor>
    <xdr:from>
      <xdr:col>7</xdr:col>
      <xdr:colOff>381000</xdr:colOff>
      <xdr:row>323</xdr:row>
      <xdr:rowOff>171450</xdr:rowOff>
    </xdr:from>
    <xdr:to>
      <xdr:col>11</xdr:col>
      <xdr:colOff>200024</xdr:colOff>
      <xdr:row>339</xdr:row>
      <xdr:rowOff>19050</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561975</xdr:colOff>
      <xdr:row>325</xdr:row>
      <xdr:rowOff>0</xdr:rowOff>
    </xdr:from>
    <xdr:to>
      <xdr:col>17</xdr:col>
      <xdr:colOff>400051</xdr:colOff>
      <xdr:row>339</xdr:row>
      <xdr:rowOff>76200</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361949</xdr:colOff>
      <xdr:row>12</xdr:row>
      <xdr:rowOff>171450</xdr:rowOff>
    </xdr:from>
    <xdr:to>
      <xdr:col>8</xdr:col>
      <xdr:colOff>200024</xdr:colOff>
      <xdr:row>30</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219075</xdr:colOff>
      <xdr:row>12</xdr:row>
      <xdr:rowOff>157162</xdr:rowOff>
    </xdr:from>
    <xdr:to>
      <xdr:col>14</xdr:col>
      <xdr:colOff>400051</xdr:colOff>
      <xdr:row>30</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M358"/>
  <sheetViews>
    <sheetView rightToLeft="1" tabSelected="1" topLeftCell="A238" workbookViewId="0">
      <selection activeCell="B138" sqref="B138:H138"/>
    </sheetView>
  </sheetViews>
  <sheetFormatPr defaultRowHeight="15" x14ac:dyDescent="0.25"/>
  <cols>
    <col min="1" max="1" width="11.7109375" customWidth="1"/>
    <col min="2" max="2" width="31.5703125" customWidth="1"/>
    <col min="3" max="3" width="29.85546875" bestFit="1" customWidth="1"/>
    <col min="4" max="4" width="21.28515625" bestFit="1" customWidth="1"/>
    <col min="5" max="5" width="11.85546875" customWidth="1"/>
    <col min="6" max="6" width="14.7109375" customWidth="1"/>
    <col min="7" max="7" width="15" customWidth="1"/>
    <col min="8" max="8" width="12.7109375" bestFit="1" customWidth="1"/>
    <col min="9" max="9" width="5.140625" customWidth="1"/>
    <col min="10" max="10" width="9.28515625" customWidth="1"/>
    <col min="11" max="11" width="5.7109375" customWidth="1"/>
    <col min="12" max="12" width="9.5703125" customWidth="1"/>
    <col min="13" max="13" width="21.28515625" bestFit="1" customWidth="1"/>
    <col min="14" max="14" width="12.28515625" customWidth="1"/>
    <col min="15" max="15" width="9.85546875" bestFit="1" customWidth="1"/>
    <col min="16" max="16" width="12" bestFit="1" customWidth="1"/>
  </cols>
  <sheetData>
    <row r="5" spans="2:8" ht="15.75" thickBot="1" x14ac:dyDescent="0.3"/>
    <row r="6" spans="2:8" ht="21.75" thickBot="1" x14ac:dyDescent="0.4">
      <c r="B6" s="200" t="s">
        <v>188</v>
      </c>
      <c r="C6" s="201"/>
      <c r="D6" s="201"/>
      <c r="E6" s="201"/>
      <c r="F6" s="201"/>
      <c r="G6" s="201"/>
      <c r="H6" s="202"/>
    </row>
    <row r="7" spans="2:8" x14ac:dyDescent="0.25">
      <c r="B7" s="203" t="s">
        <v>70</v>
      </c>
      <c r="C7" s="203"/>
      <c r="D7" s="203"/>
      <c r="E7" s="203"/>
      <c r="F7" s="203"/>
      <c r="G7" s="203"/>
      <c r="H7" s="203"/>
    </row>
    <row r="8" spans="2:8" x14ac:dyDescent="0.25">
      <c r="B8" s="1"/>
      <c r="C8" s="2" t="s">
        <v>0</v>
      </c>
      <c r="D8" s="2" t="s">
        <v>0</v>
      </c>
      <c r="E8" s="183" t="s">
        <v>1</v>
      </c>
      <c r="F8" s="183"/>
      <c r="G8" s="183" t="s">
        <v>2</v>
      </c>
      <c r="H8" s="183"/>
    </row>
    <row r="9" spans="2:8" x14ac:dyDescent="0.25">
      <c r="B9" s="8" t="s">
        <v>36</v>
      </c>
      <c r="C9" s="8">
        <v>2016</v>
      </c>
      <c r="D9" s="8">
        <v>2017</v>
      </c>
      <c r="E9" s="8">
        <v>2016</v>
      </c>
      <c r="F9" s="8">
        <v>2017</v>
      </c>
      <c r="G9" s="8" t="s">
        <v>3</v>
      </c>
      <c r="H9" s="8" t="s">
        <v>4</v>
      </c>
    </row>
    <row r="10" spans="2:8" x14ac:dyDescent="0.25">
      <c r="B10" s="5" t="s">
        <v>37</v>
      </c>
      <c r="C10" s="10" t="s">
        <v>71</v>
      </c>
      <c r="D10" s="10" t="s">
        <v>71</v>
      </c>
      <c r="E10" s="22" t="s">
        <v>69</v>
      </c>
      <c r="F10" s="22" t="s">
        <v>69</v>
      </c>
      <c r="G10" s="10" t="s">
        <v>71</v>
      </c>
      <c r="H10" s="10" t="s">
        <v>69</v>
      </c>
    </row>
    <row r="11" spans="2:8" x14ac:dyDescent="0.25">
      <c r="B11" s="1" t="s">
        <v>17</v>
      </c>
      <c r="C11" s="10">
        <v>111895</v>
      </c>
      <c r="D11" s="10">
        <v>96727</v>
      </c>
      <c r="E11" s="23">
        <f>C11/C23*100</f>
        <v>9.0802489673696929</v>
      </c>
      <c r="F11" s="23">
        <f>D11/D23*100</f>
        <v>7.9574743593224122</v>
      </c>
      <c r="G11" s="10">
        <f>D11-C11</f>
        <v>-15168</v>
      </c>
      <c r="H11" s="23">
        <f>G11/C11*100</f>
        <v>-13.555565485499798</v>
      </c>
    </row>
    <row r="12" spans="2:8" x14ac:dyDescent="0.25">
      <c r="B12" s="3" t="s">
        <v>38</v>
      </c>
      <c r="C12" s="10">
        <v>531000</v>
      </c>
      <c r="D12" s="10">
        <v>705283</v>
      </c>
      <c r="E12" s="23">
        <f>C12/C23*100</f>
        <v>43.090506293161511</v>
      </c>
      <c r="F12" s="23">
        <f>D12/D23*100</f>
        <v>58.021766296545842</v>
      </c>
      <c r="G12" s="10">
        <f t="shared" ref="G12:G16" si="0">D12-C12</f>
        <v>174283</v>
      </c>
      <c r="H12" s="23">
        <f t="shared" ref="H12:H16" si="1">G12/C12*100</f>
        <v>32.821657250470807</v>
      </c>
    </row>
    <row r="13" spans="2:8" x14ac:dyDescent="0.25">
      <c r="B13" s="3" t="s">
        <v>18</v>
      </c>
      <c r="C13" s="10">
        <v>192785</v>
      </c>
      <c r="D13" s="10">
        <v>0</v>
      </c>
      <c r="E13" s="23">
        <f>C13/C23*100</f>
        <v>15.644450575757329</v>
      </c>
      <c r="F13" s="23">
        <f>D13/D23*100</f>
        <v>0</v>
      </c>
      <c r="G13" s="10">
        <f t="shared" si="0"/>
        <v>-192785</v>
      </c>
      <c r="H13" s="23">
        <f t="shared" si="1"/>
        <v>-100</v>
      </c>
    </row>
    <row r="14" spans="2:8" x14ac:dyDescent="0.25">
      <c r="B14" s="3" t="s">
        <v>39</v>
      </c>
      <c r="C14" s="10">
        <v>8860</v>
      </c>
      <c r="D14" s="10">
        <v>566</v>
      </c>
      <c r="E14" s="23">
        <f>C14/C23*100</f>
        <v>0.7189866021796818</v>
      </c>
      <c r="F14" s="23">
        <f>D14/D23*100</f>
        <v>4.6563322416455444E-2</v>
      </c>
      <c r="G14" s="10">
        <f t="shared" si="0"/>
        <v>-8294</v>
      </c>
      <c r="H14" s="23">
        <f t="shared" si="1"/>
        <v>-93.611738148984202</v>
      </c>
    </row>
    <row r="15" spans="2:8" x14ac:dyDescent="0.25">
      <c r="B15" s="3" t="s">
        <v>19</v>
      </c>
      <c r="C15" s="10">
        <v>13685</v>
      </c>
      <c r="D15" s="10">
        <v>10905</v>
      </c>
      <c r="E15" s="23">
        <f>C15/C23*100</f>
        <v>1.1105340463689555</v>
      </c>
      <c r="F15" s="23">
        <f>D15/D23*100</f>
        <v>0.89712549638064765</v>
      </c>
      <c r="G15" s="10">
        <f t="shared" si="0"/>
        <v>-2780</v>
      </c>
      <c r="H15" s="23">
        <f t="shared" si="1"/>
        <v>-20.314212641578369</v>
      </c>
    </row>
    <row r="16" spans="2:8" x14ac:dyDescent="0.25">
      <c r="B16" s="5"/>
      <c r="C16" s="8">
        <f>SUM(C11:C15)</f>
        <v>858225</v>
      </c>
      <c r="D16" s="8">
        <f>SUM(D11:D15)</f>
        <v>813481</v>
      </c>
      <c r="E16" s="24">
        <f>C16/C23*100</f>
        <v>69.644726484837179</v>
      </c>
      <c r="F16" s="24">
        <f>D16/D23*100</f>
        <v>66.922929474665366</v>
      </c>
      <c r="G16" s="8">
        <f t="shared" si="0"/>
        <v>-44744</v>
      </c>
      <c r="H16" s="24">
        <f t="shared" si="1"/>
        <v>-5.2135512249118818</v>
      </c>
    </row>
    <row r="17" spans="1:8" x14ac:dyDescent="0.25">
      <c r="B17" s="2" t="s">
        <v>40</v>
      </c>
      <c r="C17" s="10"/>
      <c r="D17" s="10"/>
      <c r="E17" s="23"/>
      <c r="F17" s="23"/>
      <c r="G17" s="10"/>
      <c r="H17" s="1"/>
    </row>
    <row r="18" spans="1:8" x14ac:dyDescent="0.25">
      <c r="A18">
        <f>O87</f>
        <v>0</v>
      </c>
      <c r="B18" s="1" t="s">
        <v>31</v>
      </c>
      <c r="C18" s="10">
        <v>30322</v>
      </c>
      <c r="D18" s="10">
        <v>13497</v>
      </c>
      <c r="E18" s="23">
        <f>C18/C23*100</f>
        <v>2.4606220938253172</v>
      </c>
      <c r="F18" s="23">
        <f>D18/D23*100</f>
        <v>1.1103624781888679</v>
      </c>
      <c r="G18" s="10">
        <f>D18-C18</f>
        <v>-16825</v>
      </c>
      <c r="H18" s="23">
        <f>G18/C18*100</f>
        <v>-55.487764659323268</v>
      </c>
    </row>
    <row r="19" spans="1:8" x14ac:dyDescent="0.25">
      <c r="B19" s="1" t="s">
        <v>41</v>
      </c>
      <c r="C19" s="10">
        <v>103025</v>
      </c>
      <c r="D19" s="10">
        <v>202828</v>
      </c>
      <c r="E19" s="23">
        <f>C19/C23*100</f>
        <v>8.3604508678963558</v>
      </c>
      <c r="F19" s="23">
        <f>D19/D23*100</f>
        <v>16.686122895909588</v>
      </c>
      <c r="G19" s="10">
        <f t="shared" ref="G19:G23" si="2">D19-C19</f>
        <v>99803</v>
      </c>
      <c r="H19" s="23">
        <f t="shared" ref="H19:H23" si="3">G19/C19*100</f>
        <v>96.872603736957046</v>
      </c>
    </row>
    <row r="20" spans="1:8" x14ac:dyDescent="0.25">
      <c r="B20" s="1" t="s">
        <v>42</v>
      </c>
      <c r="C20" s="10">
        <v>224296</v>
      </c>
      <c r="D20" s="10">
        <v>185743</v>
      </c>
      <c r="E20" s="23">
        <f>C20/C23*100</f>
        <v>18.201559697798409</v>
      </c>
      <c r="F20" s="23">
        <f>D20/D23*100</f>
        <v>15.28058515123619</v>
      </c>
      <c r="G20" s="10">
        <f t="shared" si="2"/>
        <v>-38553</v>
      </c>
      <c r="H20" s="23">
        <f t="shared" si="3"/>
        <v>-17.188447408781254</v>
      </c>
    </row>
    <row r="21" spans="1:8" x14ac:dyDescent="0.25">
      <c r="B21" s="1" t="s">
        <v>5</v>
      </c>
      <c r="C21" s="10">
        <v>16422</v>
      </c>
      <c r="D21" s="10">
        <v>0</v>
      </c>
      <c r="E21" s="23">
        <f>C21/C23*100</f>
        <v>1.3326408556427465</v>
      </c>
      <c r="F21" s="23">
        <f>D21/D23*100</f>
        <v>0</v>
      </c>
      <c r="G21" s="10">
        <f t="shared" si="2"/>
        <v>-16422</v>
      </c>
      <c r="H21" s="23">
        <f t="shared" si="3"/>
        <v>-100</v>
      </c>
    </row>
    <row r="22" spans="1:8" x14ac:dyDescent="0.25">
      <c r="B22" s="2"/>
      <c r="C22" s="8">
        <v>374065</v>
      </c>
      <c r="D22" s="8">
        <f>SUM(D18:D21)</f>
        <v>402068</v>
      </c>
      <c r="E22" s="24">
        <f>C22/C23*100</f>
        <v>30.355273515162828</v>
      </c>
      <c r="F22" s="24">
        <f>D22/D23*100</f>
        <v>33.077070525334648</v>
      </c>
      <c r="G22" s="8">
        <f t="shared" si="2"/>
        <v>28003</v>
      </c>
      <c r="H22" s="24">
        <f t="shared" si="3"/>
        <v>7.4861320893427621</v>
      </c>
    </row>
    <row r="23" spans="1:8" x14ac:dyDescent="0.25">
      <c r="B23" s="5" t="s">
        <v>43</v>
      </c>
      <c r="C23" s="8">
        <f>C22+C16</f>
        <v>1232290</v>
      </c>
      <c r="D23" s="8">
        <f>D16+D22</f>
        <v>1215549</v>
      </c>
      <c r="E23" s="8">
        <f>E16+E22</f>
        <v>100</v>
      </c>
      <c r="F23" s="8">
        <v>100</v>
      </c>
      <c r="G23" s="8">
        <f t="shared" si="2"/>
        <v>-16741</v>
      </c>
      <c r="H23" s="24">
        <f t="shared" si="3"/>
        <v>-1.3585276193103897</v>
      </c>
    </row>
    <row r="24" spans="1:8" x14ac:dyDescent="0.25">
      <c r="B24" s="8" t="s">
        <v>44</v>
      </c>
      <c r="C24" s="8"/>
      <c r="D24" s="8"/>
      <c r="E24" s="8"/>
      <c r="F24" s="8"/>
      <c r="G24" s="2"/>
      <c r="H24" s="2"/>
    </row>
    <row r="25" spans="1:8" x14ac:dyDescent="0.25">
      <c r="B25" s="5" t="s">
        <v>7</v>
      </c>
      <c r="C25" s="10"/>
      <c r="D25" s="10"/>
      <c r="E25" s="1"/>
      <c r="F25" s="1"/>
      <c r="G25" s="1"/>
      <c r="H25" s="1"/>
    </row>
    <row r="26" spans="1:8" x14ac:dyDescent="0.25">
      <c r="A26">
        <f>C22-C47</f>
        <v>56236</v>
      </c>
      <c r="B26" s="4" t="s">
        <v>8</v>
      </c>
      <c r="C26" s="10">
        <v>510000</v>
      </c>
      <c r="D26" s="10">
        <v>510000</v>
      </c>
      <c r="E26" s="23">
        <f>C26/C49*100</f>
        <v>41.38636197648281</v>
      </c>
      <c r="F26" s="23">
        <f>D26/D49*100</f>
        <v>41.956350587265504</v>
      </c>
      <c r="G26" s="10">
        <f>D26-C26</f>
        <v>0</v>
      </c>
      <c r="H26" s="23">
        <f>G26/C26*100</f>
        <v>0</v>
      </c>
    </row>
    <row r="27" spans="1:8" x14ac:dyDescent="0.25">
      <c r="B27" s="4" t="s">
        <v>27</v>
      </c>
      <c r="C27" s="10">
        <v>218828</v>
      </c>
      <c r="D27" s="10">
        <v>218828</v>
      </c>
      <c r="E27" s="23">
        <f>C27/C49*100</f>
        <v>17.757832977627018</v>
      </c>
      <c r="F27" s="23">
        <f>D27/D49*100</f>
        <v>18.002400561392424</v>
      </c>
      <c r="G27" s="10">
        <f t="shared" ref="G27:G32" si="4">D27-C27</f>
        <v>0</v>
      </c>
      <c r="H27" s="23">
        <f t="shared" ref="H27:H32" si="5">G27/C27*100</f>
        <v>0</v>
      </c>
    </row>
    <row r="28" spans="1:8" x14ac:dyDescent="0.25">
      <c r="A28">
        <f>D22-D47</f>
        <v>93669</v>
      </c>
      <c r="B28" s="4" t="s">
        <v>28</v>
      </c>
      <c r="C28" s="11">
        <v>58494</v>
      </c>
      <c r="D28" s="10">
        <v>58494</v>
      </c>
      <c r="E28" s="23">
        <f>C28/C49*100</f>
        <v>4.7467722695144809</v>
      </c>
      <c r="F28" s="23">
        <f>D28/D49*100</f>
        <v>4.8121466102970762</v>
      </c>
      <c r="G28" s="10">
        <f t="shared" si="4"/>
        <v>0</v>
      </c>
      <c r="H28" s="23">
        <f t="shared" si="5"/>
        <v>0</v>
      </c>
    </row>
    <row r="29" spans="1:8" x14ac:dyDescent="0.25">
      <c r="B29" s="4" t="s">
        <v>29</v>
      </c>
      <c r="C29" s="11">
        <v>-12010</v>
      </c>
      <c r="D29" s="10">
        <v>-11612</v>
      </c>
      <c r="E29" s="23">
        <f>C29/C49*100</f>
        <v>-0.9746082496814874</v>
      </c>
      <c r="F29" s="23">
        <f>D29/D49*100</f>
        <v>-0.95528851572417084</v>
      </c>
      <c r="G29" s="10">
        <f t="shared" si="4"/>
        <v>398</v>
      </c>
      <c r="H29" s="23">
        <f t="shared" si="5"/>
        <v>-3.3139050791007492</v>
      </c>
    </row>
    <row r="30" spans="1:8" x14ac:dyDescent="0.25">
      <c r="B30" s="4" t="s">
        <v>30</v>
      </c>
      <c r="C30" s="11">
        <v>-47761</v>
      </c>
      <c r="D30" s="10">
        <v>-45112</v>
      </c>
      <c r="E30" s="23">
        <f>C30/C49*100</f>
        <v>-3.8757922242329323</v>
      </c>
      <c r="F30" s="23">
        <f>D30/D49*100</f>
        <v>-3.7112448778288654</v>
      </c>
      <c r="G30" s="10">
        <f t="shared" si="4"/>
        <v>2649</v>
      </c>
      <c r="H30" s="23">
        <f t="shared" si="5"/>
        <v>-5.5463662821130209</v>
      </c>
    </row>
    <row r="31" spans="1:8" x14ac:dyDescent="0.25">
      <c r="B31" s="4" t="s">
        <v>32</v>
      </c>
      <c r="C31" s="11">
        <v>0</v>
      </c>
      <c r="D31" s="11">
        <v>-752</v>
      </c>
      <c r="E31" s="23">
        <f>C31/C49*100</f>
        <v>0</v>
      </c>
      <c r="F31" s="23">
        <f>D31/D49*100</f>
        <v>-6.1865050277693456E-2</v>
      </c>
      <c r="G31" s="10">
        <f t="shared" si="4"/>
        <v>-752</v>
      </c>
      <c r="H31" s="23"/>
    </row>
    <row r="32" spans="1:8" x14ac:dyDescent="0.25">
      <c r="B32" s="5" t="s">
        <v>45</v>
      </c>
      <c r="C32" s="8">
        <f>SUM(C26:C31)</f>
        <v>727551</v>
      </c>
      <c r="D32" s="8">
        <f>SUM(D26:D31)</f>
        <v>729846</v>
      </c>
      <c r="E32" s="24">
        <f>C32/C49*100</f>
        <v>59.040566749709889</v>
      </c>
      <c r="F32" s="24">
        <f>D32/D49*100</f>
        <v>60.042499315124275</v>
      </c>
      <c r="G32" s="8">
        <f t="shared" si="4"/>
        <v>2295</v>
      </c>
      <c r="H32" s="24">
        <f t="shared" si="5"/>
        <v>0.31544180407971401</v>
      </c>
    </row>
    <row r="33" spans="2:8" x14ac:dyDescent="0.25">
      <c r="B33" s="5" t="s">
        <v>47</v>
      </c>
      <c r="C33" s="10"/>
      <c r="D33" s="10"/>
      <c r="E33" s="23"/>
      <c r="F33" s="23"/>
      <c r="G33" s="1"/>
      <c r="H33" s="23"/>
    </row>
    <row r="34" spans="2:8" x14ac:dyDescent="0.25">
      <c r="B34" s="4" t="s">
        <v>25</v>
      </c>
      <c r="C34" s="10">
        <v>139219</v>
      </c>
      <c r="D34" s="10">
        <v>119628</v>
      </c>
      <c r="E34" s="23">
        <f>C34/C49*100</f>
        <v>11.297584172556785</v>
      </c>
      <c r="F34" s="23">
        <f>D34/D49*100</f>
        <v>9.8414790353988195</v>
      </c>
      <c r="G34" s="10">
        <f>D34-C34</f>
        <v>-19591</v>
      </c>
      <c r="H34" s="23">
        <f>G34/C34*100</f>
        <v>-14.072073495715385</v>
      </c>
    </row>
    <row r="35" spans="2:8" x14ac:dyDescent="0.25">
      <c r="B35" s="4" t="s">
        <v>26</v>
      </c>
      <c r="C35" s="11">
        <v>47691</v>
      </c>
      <c r="D35" s="10">
        <v>56888</v>
      </c>
      <c r="E35" s="23">
        <f>C35/C49*100</f>
        <v>3.8701117431773366</v>
      </c>
      <c r="F35" s="23">
        <f>D35/D49*100</f>
        <v>4.6800252396242357</v>
      </c>
      <c r="G35" s="10">
        <f t="shared" ref="G35:G38" si="6">D35-C35</f>
        <v>9197</v>
      </c>
      <c r="H35" s="23">
        <f t="shared" ref="H35:H38" si="7">G35/C35*100</f>
        <v>19.284561028286259</v>
      </c>
    </row>
    <row r="36" spans="2:8" x14ac:dyDescent="0.25">
      <c r="B36" s="1" t="s">
        <v>35</v>
      </c>
      <c r="C36" s="10">
        <v>0</v>
      </c>
      <c r="D36" s="10">
        <v>155</v>
      </c>
      <c r="E36" s="23">
        <f>C36/C49*100</f>
        <v>0</v>
      </c>
      <c r="F36" s="23">
        <f>D36/D49*100</f>
        <v>1.2751439884365006E-2</v>
      </c>
      <c r="G36" s="10">
        <f t="shared" si="6"/>
        <v>155</v>
      </c>
      <c r="H36" s="23"/>
    </row>
    <row r="37" spans="2:8" x14ac:dyDescent="0.25">
      <c r="B37" s="1" t="s">
        <v>33</v>
      </c>
      <c r="C37" s="10">
        <v>0</v>
      </c>
      <c r="D37" s="10">
        <v>633</v>
      </c>
      <c r="E37" s="23">
        <f>C37/C49*100</f>
        <v>0</v>
      </c>
      <c r="F37" s="23">
        <f>D37/D49*100</f>
        <v>5.2075235140664831E-2</v>
      </c>
      <c r="G37" s="10">
        <f t="shared" si="6"/>
        <v>633</v>
      </c>
      <c r="H37" s="23"/>
    </row>
    <row r="38" spans="2:8" x14ac:dyDescent="0.25">
      <c r="B38" s="5"/>
      <c r="C38" s="8">
        <f>SUM(C34:C37)</f>
        <v>186910</v>
      </c>
      <c r="D38" s="8">
        <f>SUM(D34:D37)</f>
        <v>177304</v>
      </c>
      <c r="E38" s="24">
        <f>C38/C49*100</f>
        <v>15.167695915734122</v>
      </c>
      <c r="F38" s="24">
        <f>D38/D49*100</f>
        <v>14.586330950048085</v>
      </c>
      <c r="G38" s="8">
        <f t="shared" si="6"/>
        <v>-9606</v>
      </c>
      <c r="H38" s="24">
        <f t="shared" si="7"/>
        <v>-5.1393718902145418</v>
      </c>
    </row>
    <row r="39" spans="2:8" x14ac:dyDescent="0.25">
      <c r="B39" s="2" t="s">
        <v>48</v>
      </c>
      <c r="C39" s="10"/>
      <c r="D39" s="10"/>
      <c r="E39" s="23"/>
      <c r="F39" s="23"/>
      <c r="G39" s="10"/>
      <c r="H39" s="1"/>
    </row>
    <row r="40" spans="2:8" x14ac:dyDescent="0.25">
      <c r="B40" s="4" t="s">
        <v>6</v>
      </c>
      <c r="C40" s="10">
        <v>114155</v>
      </c>
      <c r="D40" s="10">
        <v>161086</v>
      </c>
      <c r="E40" s="23">
        <f>C40/C49*100</f>
        <v>9.2636473557360688</v>
      </c>
      <c r="F40" s="23">
        <f>D40/D49*100</f>
        <v>13.252119001373043</v>
      </c>
      <c r="G40" s="10">
        <f>D40-C40</f>
        <v>46931</v>
      </c>
      <c r="H40" s="23">
        <f>G40/C40*100</f>
        <v>41.111646445622178</v>
      </c>
    </row>
    <row r="41" spans="2:8" x14ac:dyDescent="0.25">
      <c r="B41" s="4" t="s">
        <v>20</v>
      </c>
      <c r="C41" s="10">
        <v>22618</v>
      </c>
      <c r="D41" s="10">
        <v>0</v>
      </c>
      <c r="E41" s="23">
        <f>C41/C49*100</f>
        <v>1.8354445787923297</v>
      </c>
      <c r="F41" s="23">
        <f>D41/D49*100</f>
        <v>0</v>
      </c>
      <c r="G41" s="10">
        <f t="shared" ref="G41:G50" si="8">D41-C41</f>
        <v>-22618</v>
      </c>
      <c r="H41" s="23">
        <f t="shared" ref="H41:H50" si="9">G41/C41*100</f>
        <v>-100</v>
      </c>
    </row>
    <row r="42" spans="2:8" x14ac:dyDescent="0.25">
      <c r="B42" s="4" t="s">
        <v>22</v>
      </c>
      <c r="C42" s="11">
        <v>4005</v>
      </c>
      <c r="D42" s="10">
        <v>0</v>
      </c>
      <c r="E42" s="23">
        <f>C42/C49*100</f>
        <v>0.32500466610943851</v>
      </c>
      <c r="F42" s="23">
        <f>D42/D49*100</f>
        <v>0</v>
      </c>
      <c r="G42" s="10">
        <f t="shared" si="8"/>
        <v>-4005</v>
      </c>
      <c r="H42" s="23">
        <f t="shared" si="9"/>
        <v>-100</v>
      </c>
    </row>
    <row r="43" spans="2:8" x14ac:dyDescent="0.25">
      <c r="B43" s="4" t="s">
        <v>21</v>
      </c>
      <c r="C43" s="11">
        <v>7270</v>
      </c>
      <c r="D43" s="10">
        <v>8094</v>
      </c>
      <c r="E43" s="23">
        <f>C43/C49*100</f>
        <v>0.58995853248829411</v>
      </c>
      <c r="F43" s="23">
        <f>D43/D49*100</f>
        <v>0.66587196402613136</v>
      </c>
      <c r="G43" s="10">
        <f t="shared" si="8"/>
        <v>824</v>
      </c>
      <c r="H43" s="23">
        <f t="shared" si="9"/>
        <v>11.334250343878955</v>
      </c>
    </row>
    <row r="44" spans="2:8" x14ac:dyDescent="0.25">
      <c r="B44" s="4" t="s">
        <v>23</v>
      </c>
      <c r="C44" s="11">
        <v>4298</v>
      </c>
      <c r="D44" s="10">
        <v>0</v>
      </c>
      <c r="E44" s="23">
        <f>C44/C49*100</f>
        <v>0.34878153681357471</v>
      </c>
      <c r="F44" s="23">
        <f>D44/D49*100</f>
        <v>0</v>
      </c>
      <c r="G44" s="10">
        <f t="shared" si="8"/>
        <v>-4298</v>
      </c>
      <c r="H44" s="23">
        <f t="shared" si="9"/>
        <v>-100</v>
      </c>
    </row>
    <row r="45" spans="2:8" x14ac:dyDescent="0.25">
      <c r="B45" s="4" t="s">
        <v>24</v>
      </c>
      <c r="C45" s="11">
        <v>165483</v>
      </c>
      <c r="D45" s="10">
        <v>139149</v>
      </c>
      <c r="E45" s="23">
        <f>C45/C49*100</f>
        <v>13.428900664616283</v>
      </c>
      <c r="F45" s="23">
        <f>D45/D49*100</f>
        <v>11.447420054641977</v>
      </c>
      <c r="G45" s="10">
        <f t="shared" si="8"/>
        <v>-26334</v>
      </c>
      <c r="H45" s="23">
        <f t="shared" si="9"/>
        <v>-15.913417088160115</v>
      </c>
    </row>
    <row r="46" spans="2:8" x14ac:dyDescent="0.25">
      <c r="B46" s="4" t="s">
        <v>34</v>
      </c>
      <c r="C46" s="11">
        <v>0</v>
      </c>
      <c r="D46" s="10">
        <v>70</v>
      </c>
      <c r="E46" s="23">
        <f>C46/C49*100</f>
        <v>0</v>
      </c>
      <c r="F46" s="23">
        <f>D46/D49*100</f>
        <v>5.7587147864874228E-3</v>
      </c>
      <c r="G46" s="10">
        <f t="shared" si="8"/>
        <v>70</v>
      </c>
      <c r="H46" s="23"/>
    </row>
    <row r="47" spans="2:8" x14ac:dyDescent="0.25">
      <c r="B47" s="2"/>
      <c r="C47" s="8">
        <f>SUM(C40:C46)</f>
        <v>317829</v>
      </c>
      <c r="D47" s="8">
        <f>SUM(D40:D46)</f>
        <v>308399</v>
      </c>
      <c r="E47" s="24">
        <f>C47/C49*100</f>
        <v>25.791737334555993</v>
      </c>
      <c r="F47" s="24">
        <f>D47/D49*100</f>
        <v>25.371169734827635</v>
      </c>
      <c r="G47" s="8">
        <f t="shared" si="8"/>
        <v>-9430</v>
      </c>
      <c r="H47" s="24">
        <f t="shared" si="9"/>
        <v>-2.9670042695915102</v>
      </c>
    </row>
    <row r="48" spans="2:8" x14ac:dyDescent="0.25">
      <c r="B48" s="5" t="s">
        <v>49</v>
      </c>
      <c r="C48" s="8">
        <f>C38+C47</f>
        <v>504739</v>
      </c>
      <c r="D48" s="8">
        <f>D38+D47</f>
        <v>485703</v>
      </c>
      <c r="E48" s="24">
        <f>C48/C49*100</f>
        <v>40.959433250290111</v>
      </c>
      <c r="F48" s="24">
        <f>D48/D49*100</f>
        <v>39.957500684875725</v>
      </c>
      <c r="G48" s="8">
        <f t="shared" si="8"/>
        <v>-19036</v>
      </c>
      <c r="H48" s="24">
        <f t="shared" si="9"/>
        <v>-3.7714541574952598</v>
      </c>
    </row>
    <row r="49" spans="2:8" x14ac:dyDescent="0.25">
      <c r="B49" s="5" t="s">
        <v>46</v>
      </c>
      <c r="C49" s="8">
        <f>C48+C32</f>
        <v>1232290</v>
      </c>
      <c r="D49" s="8">
        <f>D48+D32</f>
        <v>1215549</v>
      </c>
      <c r="E49" s="8">
        <f>C49/C49*100</f>
        <v>100</v>
      </c>
      <c r="F49" s="8">
        <v>100</v>
      </c>
      <c r="G49" s="8">
        <f t="shared" si="8"/>
        <v>-16741</v>
      </c>
      <c r="H49" s="24">
        <f t="shared" si="9"/>
        <v>-1.3585276193103897</v>
      </c>
    </row>
    <row r="50" spans="2:8" x14ac:dyDescent="0.25">
      <c r="B50" s="6" t="s">
        <v>9</v>
      </c>
      <c r="C50" s="10">
        <v>604768</v>
      </c>
      <c r="D50" s="10">
        <v>696421</v>
      </c>
      <c r="E50" s="10"/>
      <c r="F50" s="1"/>
      <c r="G50" s="10">
        <f t="shared" si="8"/>
        <v>91653</v>
      </c>
      <c r="H50" s="24">
        <f t="shared" si="9"/>
        <v>15.155067728451241</v>
      </c>
    </row>
    <row r="52" spans="2:8" ht="15.75" thickBot="1" x14ac:dyDescent="0.3">
      <c r="B52" s="205" t="s">
        <v>99</v>
      </c>
      <c r="C52" s="205"/>
      <c r="D52" s="205"/>
    </row>
    <row r="53" spans="2:8" ht="15.75" thickBot="1" x14ac:dyDescent="0.3">
      <c r="B53" s="54"/>
      <c r="C53" s="56">
        <v>2016</v>
      </c>
      <c r="D53" s="56">
        <v>2017</v>
      </c>
    </row>
    <row r="54" spans="2:8" x14ac:dyDescent="0.25">
      <c r="B54" s="54" t="s">
        <v>97</v>
      </c>
      <c r="C54" s="58">
        <v>30.36</v>
      </c>
      <c r="D54" s="57">
        <v>33.08</v>
      </c>
    </row>
    <row r="55" spans="2:8" ht="15.75" thickBot="1" x14ac:dyDescent="0.3">
      <c r="B55" s="55" t="s">
        <v>98</v>
      </c>
      <c r="C55" s="59">
        <v>69.64</v>
      </c>
      <c r="D55" s="46">
        <v>66.92</v>
      </c>
    </row>
    <row r="57" spans="2:8" ht="16.5" thickBot="1" x14ac:dyDescent="0.3">
      <c r="B57" s="206" t="s">
        <v>101</v>
      </c>
      <c r="C57" s="206"/>
    </row>
    <row r="58" spans="2:8" ht="15.75" x14ac:dyDescent="0.25">
      <c r="B58" s="62" t="s">
        <v>9</v>
      </c>
      <c r="C58" s="61">
        <v>15.16</v>
      </c>
      <c r="E58" s="60"/>
    </row>
    <row r="59" spans="2:8" ht="15.75" thickBot="1" x14ac:dyDescent="0.3">
      <c r="B59" s="53" t="s">
        <v>100</v>
      </c>
      <c r="C59" s="45">
        <v>41.11</v>
      </c>
    </row>
    <row r="60" spans="2:8" ht="15.75" thickBot="1" x14ac:dyDescent="0.3">
      <c r="B60" s="207" t="s">
        <v>128</v>
      </c>
      <c r="C60" s="208"/>
    </row>
    <row r="61" spans="2:8" ht="15.75" thickBot="1" x14ac:dyDescent="0.3"/>
    <row r="62" spans="2:8" ht="21.75" thickBot="1" x14ac:dyDescent="0.4">
      <c r="C62" s="210" t="s">
        <v>90</v>
      </c>
      <c r="D62" s="211"/>
      <c r="E62" s="211"/>
      <c r="F62" s="211"/>
      <c r="G62" s="212"/>
    </row>
    <row r="64" spans="2:8" ht="15.75" x14ac:dyDescent="0.25">
      <c r="C64" s="209" t="s">
        <v>93</v>
      </c>
      <c r="D64" s="209"/>
      <c r="E64" s="209"/>
      <c r="F64" s="209"/>
      <c r="G64" s="209"/>
    </row>
    <row r="65" spans="3:10" x14ac:dyDescent="0.25">
      <c r="C65" s="14" t="s">
        <v>36</v>
      </c>
      <c r="D65" s="21">
        <v>2016</v>
      </c>
      <c r="E65" s="21">
        <v>2017</v>
      </c>
      <c r="F65" s="2" t="s">
        <v>82</v>
      </c>
      <c r="G65" s="2" t="s">
        <v>83</v>
      </c>
      <c r="J65" s="25"/>
    </row>
    <row r="66" spans="3:10" x14ac:dyDescent="0.25">
      <c r="C66" s="1"/>
      <c r="D66" s="10" t="s">
        <v>71</v>
      </c>
      <c r="E66" s="10" t="s">
        <v>71</v>
      </c>
      <c r="F66" s="10" t="s">
        <v>71</v>
      </c>
      <c r="G66" s="10" t="s">
        <v>71</v>
      </c>
    </row>
    <row r="67" spans="3:10" x14ac:dyDescent="0.25">
      <c r="C67" s="5" t="s">
        <v>37</v>
      </c>
      <c r="D67" s="10">
        <v>858225</v>
      </c>
      <c r="E67" s="10">
        <v>813481</v>
      </c>
      <c r="F67" s="10">
        <v>44744</v>
      </c>
      <c r="G67" s="10"/>
    </row>
    <row r="68" spans="3:10" x14ac:dyDescent="0.25">
      <c r="C68" s="2" t="s">
        <v>40</v>
      </c>
      <c r="D68" s="10"/>
      <c r="E68" s="10"/>
      <c r="F68" s="10"/>
      <c r="G68" s="10"/>
    </row>
    <row r="69" spans="3:10" x14ac:dyDescent="0.25">
      <c r="C69" s="1" t="s">
        <v>31</v>
      </c>
      <c r="D69" s="39">
        <v>30322</v>
      </c>
      <c r="E69" s="29">
        <v>0</v>
      </c>
      <c r="F69" s="10">
        <v>30322</v>
      </c>
      <c r="G69" s="10"/>
    </row>
    <row r="70" spans="3:10" x14ac:dyDescent="0.25">
      <c r="C70" s="1" t="s">
        <v>31</v>
      </c>
      <c r="D70" s="12">
        <v>0</v>
      </c>
      <c r="E70" s="39">
        <v>13497</v>
      </c>
      <c r="F70" s="10"/>
      <c r="G70" s="10">
        <v>13497</v>
      </c>
    </row>
    <row r="71" spans="3:10" x14ac:dyDescent="0.25">
      <c r="C71" s="1" t="s">
        <v>41</v>
      </c>
      <c r="D71" s="10">
        <v>103025</v>
      </c>
      <c r="E71" s="10">
        <v>202828</v>
      </c>
      <c r="F71" s="10"/>
      <c r="G71" s="10">
        <v>99803</v>
      </c>
    </row>
    <row r="72" spans="3:10" x14ac:dyDescent="0.25">
      <c r="C72" s="1" t="s">
        <v>42</v>
      </c>
      <c r="D72" s="10">
        <v>224296</v>
      </c>
      <c r="E72" s="10">
        <v>185743</v>
      </c>
      <c r="F72" s="10">
        <v>38553</v>
      </c>
      <c r="G72" s="10"/>
    </row>
    <row r="73" spans="3:10" x14ac:dyDescent="0.25">
      <c r="C73" s="1" t="s">
        <v>5</v>
      </c>
      <c r="D73" s="10">
        <v>16422</v>
      </c>
      <c r="E73" s="10">
        <v>0</v>
      </c>
      <c r="F73" s="10">
        <v>16422</v>
      </c>
      <c r="G73" s="10"/>
    </row>
    <row r="74" spans="3:10" x14ac:dyDescent="0.25">
      <c r="C74" s="14" t="s">
        <v>44</v>
      </c>
      <c r="D74" s="21"/>
      <c r="E74" s="21"/>
      <c r="F74" s="10"/>
      <c r="G74" s="10"/>
    </row>
    <row r="75" spans="3:10" x14ac:dyDescent="0.25">
      <c r="C75" s="5" t="s">
        <v>7</v>
      </c>
      <c r="D75" s="10"/>
      <c r="E75" s="10"/>
      <c r="F75" s="10"/>
      <c r="G75" s="10"/>
    </row>
    <row r="76" spans="3:10" x14ac:dyDescent="0.25">
      <c r="C76" s="4" t="s">
        <v>8</v>
      </c>
      <c r="D76" s="10">
        <v>510000</v>
      </c>
      <c r="E76" s="10">
        <v>510000</v>
      </c>
      <c r="F76" s="10">
        <v>0</v>
      </c>
      <c r="G76" s="10">
        <v>0</v>
      </c>
    </row>
    <row r="77" spans="3:10" x14ac:dyDescent="0.25">
      <c r="C77" s="4" t="s">
        <v>27</v>
      </c>
      <c r="D77" s="10">
        <v>218828</v>
      </c>
      <c r="E77" s="10">
        <v>218828</v>
      </c>
      <c r="F77" s="10">
        <v>0</v>
      </c>
      <c r="G77" s="10">
        <v>0</v>
      </c>
    </row>
    <row r="78" spans="3:10" x14ac:dyDescent="0.25">
      <c r="C78" s="4" t="s">
        <v>28</v>
      </c>
      <c r="D78" s="11">
        <v>58494</v>
      </c>
      <c r="E78" s="10">
        <v>58494</v>
      </c>
      <c r="F78" s="10">
        <v>0</v>
      </c>
      <c r="G78" s="10">
        <v>0</v>
      </c>
      <c r="J78" s="25"/>
    </row>
    <row r="79" spans="3:10" x14ac:dyDescent="0.25">
      <c r="C79" s="4" t="s">
        <v>29</v>
      </c>
      <c r="D79" s="11">
        <v>-12010</v>
      </c>
      <c r="E79" s="10">
        <v>-11612</v>
      </c>
      <c r="F79" s="33">
        <v>398</v>
      </c>
      <c r="G79" s="33"/>
    </row>
    <row r="80" spans="3:10" x14ac:dyDescent="0.25">
      <c r="C80" s="4" t="s">
        <v>30</v>
      </c>
      <c r="D80" s="11">
        <v>-47761</v>
      </c>
      <c r="E80" s="10">
        <v>-45112</v>
      </c>
      <c r="F80" s="33">
        <v>2649</v>
      </c>
      <c r="G80" s="33"/>
    </row>
    <row r="81" spans="3:7" x14ac:dyDescent="0.25">
      <c r="C81" s="4" t="s">
        <v>32</v>
      </c>
      <c r="D81" s="11">
        <v>0</v>
      </c>
      <c r="E81" s="11">
        <v>-752</v>
      </c>
      <c r="F81" s="34"/>
      <c r="G81" s="33">
        <v>752</v>
      </c>
    </row>
    <row r="82" spans="3:7" x14ac:dyDescent="0.25">
      <c r="C82" s="5" t="s">
        <v>47</v>
      </c>
      <c r="D82" s="10"/>
      <c r="E82" s="10"/>
      <c r="F82" s="33"/>
      <c r="G82" s="33"/>
    </row>
    <row r="83" spans="3:7" x14ac:dyDescent="0.25">
      <c r="C83" s="4" t="s">
        <v>25</v>
      </c>
      <c r="D83" s="10">
        <v>139219</v>
      </c>
      <c r="E83" s="10">
        <v>119628</v>
      </c>
      <c r="F83" s="33"/>
      <c r="G83" s="33">
        <v>19591</v>
      </c>
    </row>
    <row r="84" spans="3:7" x14ac:dyDescent="0.25">
      <c r="C84" s="4" t="s">
        <v>26</v>
      </c>
      <c r="D84" s="11">
        <v>47691</v>
      </c>
      <c r="E84" s="10">
        <v>56888</v>
      </c>
      <c r="F84" s="33">
        <v>9197</v>
      </c>
      <c r="G84" s="33"/>
    </row>
    <row r="85" spans="3:7" x14ac:dyDescent="0.25">
      <c r="C85" s="1" t="s">
        <v>35</v>
      </c>
      <c r="D85" s="10">
        <v>0</v>
      </c>
      <c r="E85" s="10">
        <v>155</v>
      </c>
      <c r="F85" s="10">
        <v>155</v>
      </c>
      <c r="G85" s="10"/>
    </row>
    <row r="86" spans="3:7" x14ac:dyDescent="0.25">
      <c r="C86" s="1" t="s">
        <v>33</v>
      </c>
      <c r="D86" s="10">
        <v>0</v>
      </c>
      <c r="E86" s="10">
        <v>633</v>
      </c>
      <c r="F86" s="10">
        <v>633</v>
      </c>
      <c r="G86" s="10"/>
    </row>
    <row r="87" spans="3:7" x14ac:dyDescent="0.25">
      <c r="C87" s="2" t="s">
        <v>48</v>
      </c>
      <c r="D87" s="10"/>
      <c r="E87" s="10"/>
      <c r="F87" s="10"/>
      <c r="G87" s="10"/>
    </row>
    <row r="88" spans="3:7" x14ac:dyDescent="0.25">
      <c r="C88" s="4" t="s">
        <v>6</v>
      </c>
      <c r="D88" s="10">
        <v>114155</v>
      </c>
      <c r="E88" s="10">
        <v>161086</v>
      </c>
      <c r="F88" s="33">
        <v>46931</v>
      </c>
      <c r="G88" s="33"/>
    </row>
    <row r="89" spans="3:7" x14ac:dyDescent="0.25">
      <c r="C89" s="4" t="s">
        <v>20</v>
      </c>
      <c r="D89" s="10">
        <v>22618</v>
      </c>
      <c r="E89" s="10">
        <v>0</v>
      </c>
      <c r="F89" s="33"/>
      <c r="G89" s="33">
        <v>22618</v>
      </c>
    </row>
    <row r="90" spans="3:7" x14ac:dyDescent="0.25">
      <c r="C90" s="4" t="s">
        <v>22</v>
      </c>
      <c r="D90" s="11">
        <v>4005</v>
      </c>
      <c r="E90" s="10">
        <v>0</v>
      </c>
      <c r="F90" s="33"/>
      <c r="G90" s="33">
        <v>4005</v>
      </c>
    </row>
    <row r="91" spans="3:7" x14ac:dyDescent="0.25">
      <c r="C91" s="4" t="s">
        <v>21</v>
      </c>
      <c r="D91" s="11">
        <v>7270</v>
      </c>
      <c r="E91" s="10">
        <v>8094</v>
      </c>
      <c r="F91" s="33">
        <v>824</v>
      </c>
      <c r="G91" s="33"/>
    </row>
    <row r="92" spans="3:7" x14ac:dyDescent="0.25">
      <c r="C92" s="4" t="s">
        <v>23</v>
      </c>
      <c r="D92" s="11">
        <v>4298</v>
      </c>
      <c r="E92" s="10">
        <v>0</v>
      </c>
      <c r="F92" s="34"/>
      <c r="G92" s="33">
        <v>4298</v>
      </c>
    </row>
    <row r="93" spans="3:7" x14ac:dyDescent="0.25">
      <c r="C93" s="4" t="s">
        <v>24</v>
      </c>
      <c r="D93" s="11">
        <v>165483</v>
      </c>
      <c r="E93" s="10">
        <v>139149</v>
      </c>
      <c r="F93" s="33"/>
      <c r="G93" s="33">
        <v>26334</v>
      </c>
    </row>
    <row r="94" spans="3:7" x14ac:dyDescent="0.25">
      <c r="C94" s="4" t="s">
        <v>34</v>
      </c>
      <c r="D94" s="11">
        <v>0</v>
      </c>
      <c r="E94" s="10">
        <v>70</v>
      </c>
      <c r="F94" s="10">
        <v>70</v>
      </c>
      <c r="G94" s="10"/>
    </row>
    <row r="95" spans="3:7" x14ac:dyDescent="0.25">
      <c r="C95" s="5"/>
      <c r="D95" s="21"/>
      <c r="E95" s="21"/>
      <c r="F95" s="21">
        <f ca="1">SUM(F67:F95)</f>
        <v>190898</v>
      </c>
      <c r="G95" s="21">
        <f ca="1">SUM(G67:G95)</f>
        <v>190898</v>
      </c>
    </row>
    <row r="98" spans="3:7" x14ac:dyDescent="0.25">
      <c r="C98" s="183" t="s">
        <v>90</v>
      </c>
      <c r="D98" s="183"/>
      <c r="E98" s="183"/>
      <c r="F98" s="183"/>
      <c r="G98" s="183"/>
    </row>
    <row r="99" spans="3:7" x14ac:dyDescent="0.25">
      <c r="C99" s="2" t="s">
        <v>84</v>
      </c>
      <c r="D99" s="1"/>
      <c r="E99" s="1"/>
      <c r="F99" s="1"/>
      <c r="G99" s="32">
        <v>30322</v>
      </c>
    </row>
    <row r="100" spans="3:7" x14ac:dyDescent="0.25">
      <c r="C100" s="2" t="s">
        <v>85</v>
      </c>
      <c r="D100" s="1"/>
      <c r="E100" s="1"/>
      <c r="F100" s="42"/>
      <c r="G100" s="1"/>
    </row>
    <row r="101" spans="3:7" x14ac:dyDescent="0.25">
      <c r="C101" s="1" t="s">
        <v>41</v>
      </c>
      <c r="D101" s="1"/>
      <c r="E101" s="1"/>
      <c r="F101" s="39">
        <v>-99803</v>
      </c>
      <c r="G101" s="1"/>
    </row>
    <row r="102" spans="3:7" x14ac:dyDescent="0.25">
      <c r="C102" s="4" t="s">
        <v>32</v>
      </c>
      <c r="D102" s="1"/>
      <c r="E102" s="1"/>
      <c r="F102" s="33">
        <v>-752</v>
      </c>
      <c r="G102" s="1"/>
    </row>
    <row r="103" spans="3:7" x14ac:dyDescent="0.25">
      <c r="C103" s="4" t="s">
        <v>25</v>
      </c>
      <c r="D103" s="1"/>
      <c r="E103" s="1"/>
      <c r="F103" s="39">
        <v>-19591</v>
      </c>
      <c r="G103" s="1"/>
    </row>
    <row r="104" spans="3:7" x14ac:dyDescent="0.25">
      <c r="C104" s="4" t="s">
        <v>20</v>
      </c>
      <c r="D104" s="1"/>
      <c r="E104" s="1"/>
      <c r="F104" s="39">
        <v>-22618</v>
      </c>
      <c r="G104" s="1"/>
    </row>
    <row r="105" spans="3:7" x14ac:dyDescent="0.25">
      <c r="C105" s="4" t="s">
        <v>22</v>
      </c>
      <c r="D105" s="1"/>
      <c r="E105" s="1"/>
      <c r="F105" s="42">
        <v>-4005</v>
      </c>
      <c r="G105" s="1"/>
    </row>
    <row r="106" spans="3:7" x14ac:dyDescent="0.25">
      <c r="C106" s="4" t="s">
        <v>23</v>
      </c>
      <c r="D106" s="1"/>
      <c r="E106" s="1"/>
      <c r="F106" s="11">
        <v>-4298</v>
      </c>
      <c r="G106" s="1"/>
    </row>
    <row r="107" spans="3:7" x14ac:dyDescent="0.25">
      <c r="C107" s="4" t="s">
        <v>24</v>
      </c>
      <c r="D107" s="1"/>
      <c r="E107" s="1"/>
      <c r="F107" s="40">
        <v>-26334</v>
      </c>
      <c r="G107" s="1"/>
    </row>
    <row r="108" spans="3:7" x14ac:dyDescent="0.25">
      <c r="C108" s="1"/>
      <c r="D108" s="2" t="s">
        <v>86</v>
      </c>
      <c r="E108" s="1"/>
      <c r="F108" s="32">
        <f>SUM(F101:F107)</f>
        <v>-177401</v>
      </c>
      <c r="G108" s="1"/>
    </row>
    <row r="109" spans="3:7" x14ac:dyDescent="0.25">
      <c r="C109" s="1"/>
      <c r="D109" s="1"/>
      <c r="E109" s="1"/>
      <c r="F109" s="1"/>
      <c r="G109" s="1"/>
    </row>
    <row r="110" spans="3:7" x14ac:dyDescent="0.25">
      <c r="C110" s="2" t="s">
        <v>87</v>
      </c>
      <c r="D110" s="1"/>
      <c r="E110" s="1"/>
      <c r="F110" s="1"/>
      <c r="G110" s="1"/>
    </row>
    <row r="111" spans="3:7" x14ac:dyDescent="0.25">
      <c r="C111" s="4" t="s">
        <v>37</v>
      </c>
      <c r="D111" s="1"/>
      <c r="E111" s="1"/>
      <c r="F111" s="39">
        <v>44744</v>
      </c>
      <c r="G111" s="1"/>
    </row>
    <row r="112" spans="3:7" x14ac:dyDescent="0.25">
      <c r="C112" s="1" t="s">
        <v>42</v>
      </c>
      <c r="D112" s="1"/>
      <c r="E112" s="1"/>
      <c r="F112" s="39">
        <v>38553</v>
      </c>
      <c r="G112" s="1"/>
    </row>
    <row r="113" spans="3:10" x14ac:dyDescent="0.25">
      <c r="C113" s="1" t="s">
        <v>5</v>
      </c>
      <c r="D113" s="1"/>
      <c r="E113" s="1"/>
      <c r="F113" s="39">
        <v>16422</v>
      </c>
      <c r="G113" s="1"/>
    </row>
    <row r="114" spans="3:10" x14ac:dyDescent="0.25">
      <c r="C114" s="4" t="s">
        <v>29</v>
      </c>
      <c r="D114" s="1"/>
      <c r="E114" s="1"/>
      <c r="F114" s="42">
        <v>398</v>
      </c>
      <c r="G114" s="1"/>
    </row>
    <row r="115" spans="3:10" x14ac:dyDescent="0.25">
      <c r="C115" s="4" t="s">
        <v>30</v>
      </c>
      <c r="D115" s="1"/>
      <c r="E115" s="1"/>
      <c r="F115" s="42">
        <v>2649</v>
      </c>
      <c r="G115" s="1"/>
    </row>
    <row r="116" spans="3:10" x14ac:dyDescent="0.25">
      <c r="C116" s="4" t="s">
        <v>26</v>
      </c>
      <c r="D116" s="1"/>
      <c r="E116" s="1"/>
      <c r="F116" s="42">
        <v>9197</v>
      </c>
      <c r="G116" s="1"/>
    </row>
    <row r="117" spans="3:10" x14ac:dyDescent="0.25">
      <c r="C117" s="1" t="s">
        <v>35</v>
      </c>
      <c r="D117" s="1"/>
      <c r="E117" s="1"/>
      <c r="F117" s="42">
        <v>155</v>
      </c>
      <c r="G117" s="1"/>
    </row>
    <row r="118" spans="3:10" x14ac:dyDescent="0.25">
      <c r="C118" s="1" t="s">
        <v>33</v>
      </c>
      <c r="D118" s="1"/>
      <c r="E118" s="1"/>
      <c r="F118" s="42">
        <v>633</v>
      </c>
      <c r="G118" s="1"/>
    </row>
    <row r="119" spans="3:10" x14ac:dyDescent="0.25">
      <c r="C119" s="4" t="s">
        <v>6</v>
      </c>
      <c r="D119" s="1"/>
      <c r="E119" s="1"/>
      <c r="F119" s="40">
        <v>46931</v>
      </c>
      <c r="G119" s="1"/>
    </row>
    <row r="120" spans="3:10" x14ac:dyDescent="0.25">
      <c r="C120" s="4" t="s">
        <v>21</v>
      </c>
      <c r="D120" s="1"/>
      <c r="E120" s="1"/>
      <c r="F120" s="11">
        <v>824</v>
      </c>
      <c r="G120" s="1"/>
    </row>
    <row r="121" spans="3:10" x14ac:dyDescent="0.25">
      <c r="C121" s="4" t="s">
        <v>34</v>
      </c>
      <c r="D121" s="1"/>
      <c r="E121" s="1"/>
      <c r="F121" s="11">
        <v>70</v>
      </c>
      <c r="G121" s="1"/>
    </row>
    <row r="122" spans="3:10" x14ac:dyDescent="0.25">
      <c r="C122" s="1"/>
      <c r="D122" s="2" t="s">
        <v>88</v>
      </c>
      <c r="E122" s="1"/>
      <c r="F122" s="32">
        <f>SUM(E111:E121)</f>
        <v>0</v>
      </c>
      <c r="G122" s="1"/>
    </row>
    <row r="123" spans="3:10" x14ac:dyDescent="0.25">
      <c r="C123" s="5" t="s">
        <v>89</v>
      </c>
      <c r="D123" s="1"/>
      <c r="E123" s="1"/>
      <c r="F123" s="1"/>
      <c r="G123" s="36">
        <v>-16825</v>
      </c>
    </row>
    <row r="124" spans="3:10" x14ac:dyDescent="0.25">
      <c r="C124" s="18" t="s">
        <v>91</v>
      </c>
      <c r="D124" s="32"/>
      <c r="E124" s="32"/>
      <c r="F124" s="32"/>
      <c r="G124" s="32">
        <f>G99+G123</f>
        <v>13497</v>
      </c>
    </row>
    <row r="126" spans="3:10" ht="15.75" thickBot="1" x14ac:dyDescent="0.3">
      <c r="C126" s="204" t="s">
        <v>94</v>
      </c>
      <c r="D126" s="204"/>
      <c r="E126" s="204" t="s">
        <v>95</v>
      </c>
      <c r="F126" s="204"/>
      <c r="J126" s="25"/>
    </row>
    <row r="127" spans="3:10" ht="15.75" thickBot="1" x14ac:dyDescent="0.3">
      <c r="C127" s="49">
        <v>2016</v>
      </c>
      <c r="D127" s="38">
        <v>2017</v>
      </c>
      <c r="E127" s="37">
        <v>2016</v>
      </c>
      <c r="F127" s="38">
        <v>2017</v>
      </c>
    </row>
    <row r="128" spans="3:10" x14ac:dyDescent="0.25">
      <c r="C128" s="53">
        <v>374065</v>
      </c>
      <c r="D128" s="45">
        <v>402068</v>
      </c>
      <c r="E128" s="44">
        <v>374065</v>
      </c>
      <c r="F128" s="45">
        <v>402068</v>
      </c>
    </row>
    <row r="129" spans="2:11" ht="15.75" thickBot="1" x14ac:dyDescent="0.3">
      <c r="C129" s="53">
        <v>317829</v>
      </c>
      <c r="D129" s="45">
        <v>308399</v>
      </c>
      <c r="E129" s="44">
        <v>317829</v>
      </c>
      <c r="F129" s="45">
        <v>308399</v>
      </c>
    </row>
    <row r="130" spans="2:11" ht="15.75" thickBot="1" x14ac:dyDescent="0.3">
      <c r="C130" s="49">
        <f>C128-C129</f>
        <v>56236</v>
      </c>
      <c r="D130" s="38">
        <f>D128-D129</f>
        <v>93669</v>
      </c>
      <c r="E130" s="47">
        <f>E128/E129</f>
        <v>1.1769379131545579</v>
      </c>
      <c r="F130" s="48">
        <f>F128/F129</f>
        <v>1.303726665780369</v>
      </c>
    </row>
    <row r="131" spans="2:11" ht="16.5" thickBot="1" x14ac:dyDescent="0.3">
      <c r="C131" s="52"/>
      <c r="D131" s="52"/>
      <c r="E131" s="52"/>
    </row>
    <row r="132" spans="2:11" ht="16.5" thickBot="1" x14ac:dyDescent="0.3">
      <c r="C132" s="184" t="s">
        <v>187</v>
      </c>
      <c r="D132" s="185"/>
      <c r="E132" s="52"/>
    </row>
    <row r="133" spans="2:11" ht="15.75" thickBot="1" x14ac:dyDescent="0.3">
      <c r="C133" s="49">
        <v>2016</v>
      </c>
      <c r="D133" s="38">
        <v>2017</v>
      </c>
    </row>
    <row r="134" spans="2:11" ht="15.75" thickBot="1" x14ac:dyDescent="0.3">
      <c r="C134" s="50">
        <v>25.79</v>
      </c>
      <c r="D134" s="51">
        <v>25.37</v>
      </c>
    </row>
    <row r="137" spans="2:11" ht="15.75" thickBot="1" x14ac:dyDescent="0.3">
      <c r="G137" s="41"/>
    </row>
    <row r="138" spans="2:11" ht="21" x14ac:dyDescent="0.35">
      <c r="B138" s="192" t="s">
        <v>189</v>
      </c>
      <c r="C138" s="193"/>
      <c r="D138" s="193"/>
      <c r="E138" s="193"/>
      <c r="F138" s="193"/>
      <c r="G138" s="193"/>
      <c r="H138" s="194"/>
    </row>
    <row r="139" spans="2:11" x14ac:dyDescent="0.25">
      <c r="B139" s="183" t="s">
        <v>76</v>
      </c>
      <c r="C139" s="183"/>
      <c r="D139" s="183"/>
      <c r="E139" s="183"/>
      <c r="F139" s="183"/>
      <c r="G139" s="183"/>
      <c r="H139" s="183"/>
    </row>
    <row r="140" spans="2:11" x14ac:dyDescent="0.25">
      <c r="B140" s="8"/>
      <c r="C140" s="8" t="s">
        <v>0</v>
      </c>
      <c r="D140" s="8" t="s">
        <v>0</v>
      </c>
      <c r="E140" s="8" t="s">
        <v>1</v>
      </c>
      <c r="F140" s="8"/>
      <c r="G140" s="8" t="s">
        <v>2</v>
      </c>
      <c r="H140" s="8"/>
    </row>
    <row r="141" spans="2:11" x14ac:dyDescent="0.25">
      <c r="B141" s="8"/>
      <c r="C141" s="8">
        <v>2016</v>
      </c>
      <c r="D141" s="8">
        <v>2017</v>
      </c>
      <c r="E141" s="8">
        <v>2016</v>
      </c>
      <c r="F141" s="8">
        <v>2017</v>
      </c>
      <c r="G141" s="8" t="s">
        <v>3</v>
      </c>
      <c r="H141" s="8" t="s">
        <v>78</v>
      </c>
      <c r="J141" s="29"/>
      <c r="K141" s="35"/>
    </row>
    <row r="142" spans="2:11" x14ac:dyDescent="0.25">
      <c r="B142" s="14" t="s">
        <v>55</v>
      </c>
      <c r="C142" s="10">
        <v>604768</v>
      </c>
      <c r="D142" s="10">
        <v>696421</v>
      </c>
      <c r="E142" s="26">
        <f>C142/C142</f>
        <v>1</v>
      </c>
      <c r="F142" s="27">
        <f>D142/D142</f>
        <v>1</v>
      </c>
      <c r="G142" s="10">
        <f>D142-C142</f>
        <v>91653</v>
      </c>
      <c r="H142" s="23">
        <f>D142/C142</f>
        <v>1.1515506772845123</v>
      </c>
    </row>
    <row r="143" spans="2:11" x14ac:dyDescent="0.25">
      <c r="B143" s="17" t="s">
        <v>10</v>
      </c>
      <c r="C143" s="10">
        <v>-550914</v>
      </c>
      <c r="D143" s="10">
        <v>-602977</v>
      </c>
      <c r="E143" s="26">
        <f>C143/C142</f>
        <v>-0.91095097624212917</v>
      </c>
      <c r="F143" s="26">
        <f>D143/D142</f>
        <v>-0.86582254125019209</v>
      </c>
      <c r="G143" s="10">
        <f t="shared" ref="G143:G144" si="10">D143-C143</f>
        <v>-52063</v>
      </c>
      <c r="H143" s="23">
        <f t="shared" ref="H143:H144" si="11">D143/C143</f>
        <v>1.0945029532740138</v>
      </c>
    </row>
    <row r="144" spans="2:11" x14ac:dyDescent="0.25">
      <c r="B144" s="14" t="s">
        <v>11</v>
      </c>
      <c r="C144" s="8">
        <f>C142+C143</f>
        <v>53854</v>
      </c>
      <c r="D144" s="8">
        <f>D142+D143</f>
        <v>93444</v>
      </c>
      <c r="E144" s="28">
        <f>C144/C142</f>
        <v>8.9049023757870785E-2</v>
      </c>
      <c r="F144" s="28">
        <f>D144/D142</f>
        <v>0.13417745874980794</v>
      </c>
      <c r="G144" s="8">
        <f t="shared" si="10"/>
        <v>39590</v>
      </c>
      <c r="H144" s="23">
        <f t="shared" si="11"/>
        <v>1.7351357373639842</v>
      </c>
    </row>
    <row r="145" spans="2:8" x14ac:dyDescent="0.25">
      <c r="B145" s="14" t="s">
        <v>12</v>
      </c>
      <c r="C145" s="10"/>
      <c r="D145" s="10"/>
      <c r="E145" s="26"/>
      <c r="F145" s="10"/>
      <c r="G145" s="10"/>
      <c r="H145" s="23"/>
    </row>
    <row r="146" spans="2:8" x14ac:dyDescent="0.25">
      <c r="B146" s="15" t="s">
        <v>13</v>
      </c>
      <c r="C146" s="10">
        <v>-22799</v>
      </c>
      <c r="D146" s="10">
        <v>-18558</v>
      </c>
      <c r="E146" s="26">
        <f>C146/C142</f>
        <v>-3.7698753902322878E-2</v>
      </c>
      <c r="F146" s="26">
        <f>D146/D142</f>
        <v>-2.6647674323433672E-2</v>
      </c>
      <c r="G146" s="10">
        <f>D146-C146</f>
        <v>4241</v>
      </c>
      <c r="H146" s="23">
        <f>D146/C146</f>
        <v>0.81398306943286991</v>
      </c>
    </row>
    <row r="147" spans="2:8" x14ac:dyDescent="0.25">
      <c r="B147" s="16" t="s">
        <v>14</v>
      </c>
      <c r="C147" s="10">
        <v>-28726</v>
      </c>
      <c r="D147" s="10">
        <v>-27581</v>
      </c>
      <c r="E147" s="26">
        <f>C147/C142</f>
        <v>-4.7499206307212022E-2</v>
      </c>
      <c r="F147" s="26">
        <f>D147/D142</f>
        <v>-3.9603917745157022E-2</v>
      </c>
      <c r="G147" s="10">
        <f t="shared" ref="G147:G150" si="12">D147-C147</f>
        <v>1145</v>
      </c>
      <c r="H147" s="23">
        <f t="shared" ref="H147:H150" si="13">D147/C147</f>
        <v>0.96014063914224046</v>
      </c>
    </row>
    <row r="148" spans="2:8" x14ac:dyDescent="0.25">
      <c r="B148" s="20" t="s">
        <v>63</v>
      </c>
      <c r="C148" s="12">
        <v>-9328</v>
      </c>
      <c r="D148" s="12">
        <v>-1836</v>
      </c>
      <c r="E148" s="26">
        <f>C148/C142</f>
        <v>-1.5424096513043018E-2</v>
      </c>
      <c r="F148" s="26">
        <f>D148/D142</f>
        <v>-2.6363363540157464E-3</v>
      </c>
      <c r="G148" s="10">
        <f t="shared" si="12"/>
        <v>7492</v>
      </c>
      <c r="H148" s="23">
        <f t="shared" si="13"/>
        <v>0.19682675814751285</v>
      </c>
    </row>
    <row r="149" spans="2:8" x14ac:dyDescent="0.25">
      <c r="B149" s="18" t="s">
        <v>15</v>
      </c>
      <c r="C149" s="8">
        <f>C146+C147+C148</f>
        <v>-60853</v>
      </c>
      <c r="D149" s="8">
        <f>D146+D147+D148</f>
        <v>-47975</v>
      </c>
      <c r="E149" s="28">
        <f>C149/C142</f>
        <v>-0.10062205672257792</v>
      </c>
      <c r="F149" s="28">
        <f>D149/D142</f>
        <v>-6.8887928422606437E-2</v>
      </c>
      <c r="G149" s="8">
        <f t="shared" si="12"/>
        <v>12878</v>
      </c>
      <c r="H149" s="23">
        <f t="shared" si="13"/>
        <v>0.78837526498282751</v>
      </c>
    </row>
    <row r="150" spans="2:8" x14ac:dyDescent="0.25">
      <c r="B150" s="18" t="s">
        <v>54</v>
      </c>
      <c r="C150" s="8">
        <f>C144+C149</f>
        <v>-6999</v>
      </c>
      <c r="D150" s="8">
        <f>D144+D149</f>
        <v>45469</v>
      </c>
      <c r="E150" s="28">
        <f>C150/C142</f>
        <v>-1.1573032964707127E-2</v>
      </c>
      <c r="F150" s="28">
        <f>D150/D142</f>
        <v>6.52895303272015E-2</v>
      </c>
      <c r="G150" s="8">
        <f t="shared" si="12"/>
        <v>52468</v>
      </c>
      <c r="H150" s="23">
        <f t="shared" si="13"/>
        <v>-6.4964994999285608</v>
      </c>
    </row>
    <row r="151" spans="2:8" x14ac:dyDescent="0.25">
      <c r="B151" s="18" t="s">
        <v>16</v>
      </c>
      <c r="C151" s="10"/>
      <c r="D151" s="10"/>
      <c r="E151" s="26"/>
      <c r="F151" s="10"/>
      <c r="G151" s="10"/>
      <c r="H151" s="23"/>
    </row>
    <row r="152" spans="2:8" x14ac:dyDescent="0.25">
      <c r="B152" s="19" t="s">
        <v>56</v>
      </c>
      <c r="C152" s="10">
        <v>-10759</v>
      </c>
      <c r="D152" s="10">
        <v>-9673</v>
      </c>
      <c r="E152" s="26">
        <f>C152/C142</f>
        <v>-1.7790293137203025E-2</v>
      </c>
      <c r="F152" s="26">
        <f>D152/D142</f>
        <v>-1.3889586902175552E-2</v>
      </c>
      <c r="G152" s="10">
        <f>D152-C152</f>
        <v>1086</v>
      </c>
      <c r="H152" s="23">
        <f>D152/C152</f>
        <v>0.89906125104563617</v>
      </c>
    </row>
    <row r="153" spans="2:8" x14ac:dyDescent="0.25">
      <c r="B153" s="18" t="s">
        <v>58</v>
      </c>
      <c r="C153" s="8">
        <f>C150+C152</f>
        <v>-17758</v>
      </c>
      <c r="D153" s="8">
        <f>D150+D152</f>
        <v>35796</v>
      </c>
      <c r="E153" s="28">
        <f>C153/C142</f>
        <v>-2.9363326101910153E-2</v>
      </c>
      <c r="F153" s="28">
        <f>D153/D142</f>
        <v>5.1399943425025955E-2</v>
      </c>
      <c r="G153" s="8">
        <f t="shared" ref="G153:G155" si="14">D153-C153</f>
        <v>53554</v>
      </c>
      <c r="H153" s="23">
        <f t="shared" ref="H153:H155" si="15">D153/C153</f>
        <v>-2.015767541389796</v>
      </c>
    </row>
    <row r="154" spans="2:8" x14ac:dyDescent="0.25">
      <c r="B154" s="16" t="s">
        <v>59</v>
      </c>
      <c r="C154" s="10">
        <v>-5384</v>
      </c>
      <c r="D154" s="10">
        <v>-4401</v>
      </c>
      <c r="E154" s="26">
        <f>C154/C142</f>
        <v>-8.9025874384888095E-3</v>
      </c>
      <c r="F154" s="26">
        <f>D154/D142</f>
        <v>-6.3194533191848036E-3</v>
      </c>
      <c r="G154" s="10">
        <f t="shared" si="14"/>
        <v>983</v>
      </c>
      <c r="H154" s="23">
        <f t="shared" si="15"/>
        <v>0.81742199108469538</v>
      </c>
    </row>
    <row r="155" spans="2:8" x14ac:dyDescent="0.25">
      <c r="B155" s="14" t="s">
        <v>61</v>
      </c>
      <c r="C155" s="8">
        <f>C153+C154</f>
        <v>-23142</v>
      </c>
      <c r="D155" s="8">
        <f>D153+D154</f>
        <v>31395</v>
      </c>
      <c r="E155" s="28">
        <f>C155/C142</f>
        <v>-3.826591354039896E-2</v>
      </c>
      <c r="F155" s="28">
        <f>D155/D142</f>
        <v>4.5080490105841149E-2</v>
      </c>
      <c r="G155" s="8">
        <f t="shared" si="14"/>
        <v>54537</v>
      </c>
      <c r="H155" s="23">
        <f t="shared" si="15"/>
        <v>-1.3566243194192378</v>
      </c>
    </row>
    <row r="156" spans="2:8" x14ac:dyDescent="0.25">
      <c r="B156" s="18" t="s">
        <v>57</v>
      </c>
      <c r="C156" s="10"/>
      <c r="D156" s="10"/>
      <c r="E156" s="26"/>
      <c r="F156" s="10"/>
      <c r="G156" s="10"/>
      <c r="H156" s="23"/>
    </row>
    <row r="157" spans="2:8" x14ac:dyDescent="0.25">
      <c r="B157" s="16" t="s">
        <v>60</v>
      </c>
      <c r="C157" s="10">
        <v>21041</v>
      </c>
      <c r="D157" s="10">
        <v>11318</v>
      </c>
      <c r="E157" s="26">
        <f>C157/C142</f>
        <v>3.4791854066352719E-2</v>
      </c>
      <c r="F157" s="26">
        <f>D157/D142</f>
        <v>1.6251663864243038E-2</v>
      </c>
      <c r="G157" s="10">
        <f>D157-C157</f>
        <v>-9723</v>
      </c>
      <c r="H157" s="23">
        <f>D157/C157</f>
        <v>0.53790219096050573</v>
      </c>
    </row>
    <row r="158" spans="2:8" x14ac:dyDescent="0.25">
      <c r="B158" s="16" t="s">
        <v>66</v>
      </c>
      <c r="C158" s="42">
        <v>-43028</v>
      </c>
      <c r="D158" s="42">
        <v>-23621</v>
      </c>
      <c r="E158" s="26">
        <f>C158/C142</f>
        <v>-7.1147944335679142E-2</v>
      </c>
      <c r="F158" s="26">
        <f>D158/D142</f>
        <v>-3.3917702079632864E-2</v>
      </c>
      <c r="G158" s="10">
        <f t="shared" ref="G158:G160" si="16">D158-C158</f>
        <v>19407</v>
      </c>
      <c r="H158" s="23">
        <f t="shared" ref="H158:H160" si="17">D158/C158</f>
        <v>0.54896811378637167</v>
      </c>
    </row>
    <row r="159" spans="2:8" x14ac:dyDescent="0.25">
      <c r="B159" s="20" t="s">
        <v>64</v>
      </c>
      <c r="C159" s="42">
        <v>282</v>
      </c>
      <c r="D159" s="42">
        <v>-1034</v>
      </c>
      <c r="E159" s="26">
        <f>C159/C142</f>
        <v>4.6629451293719247E-4</v>
      </c>
      <c r="F159" s="26">
        <f>D159/D142</f>
        <v>-1.4847340904424191E-3</v>
      </c>
      <c r="G159" s="10">
        <f t="shared" si="16"/>
        <v>-1316</v>
      </c>
      <c r="H159" s="23">
        <f t="shared" si="17"/>
        <v>-3.6666666666666665</v>
      </c>
    </row>
    <row r="160" spans="2:8" x14ac:dyDescent="0.25">
      <c r="B160" s="2" t="s">
        <v>62</v>
      </c>
      <c r="C160" s="43">
        <f>C155+C157+C158+C159</f>
        <v>-44847</v>
      </c>
      <c r="D160" s="43">
        <f>D155+D157+D158+D159</f>
        <v>18058</v>
      </c>
      <c r="E160" s="28">
        <f>C160/C142</f>
        <v>-7.4155709296788191E-2</v>
      </c>
      <c r="F160" s="28">
        <f>D160/D142</f>
        <v>2.5929717800008904E-2</v>
      </c>
      <c r="G160" s="8">
        <f t="shared" si="16"/>
        <v>62905</v>
      </c>
      <c r="H160" s="23">
        <f t="shared" si="17"/>
        <v>-0.40265792583673377</v>
      </c>
    </row>
    <row r="170" spans="2:7" ht="21" x14ac:dyDescent="0.35">
      <c r="B170" s="199" t="s">
        <v>124</v>
      </c>
      <c r="C170" s="199"/>
      <c r="D170" s="199"/>
      <c r="E170" s="199"/>
      <c r="F170" s="199"/>
      <c r="G170" s="199"/>
    </row>
    <row r="171" spans="2:7" ht="15.75" thickBot="1" x14ac:dyDescent="0.3"/>
    <row r="172" spans="2:7" x14ac:dyDescent="0.25">
      <c r="B172" s="72" t="s">
        <v>120</v>
      </c>
      <c r="C172" s="73" t="s">
        <v>123</v>
      </c>
    </row>
    <row r="173" spans="2:7" x14ac:dyDescent="0.25">
      <c r="B173" s="76" t="s">
        <v>105</v>
      </c>
      <c r="C173" s="2" t="s">
        <v>105</v>
      </c>
    </row>
    <row r="174" spans="2:7" x14ac:dyDescent="0.25">
      <c r="B174" s="76" t="s">
        <v>121</v>
      </c>
      <c r="C174" s="2" t="s">
        <v>108</v>
      </c>
    </row>
    <row r="175" spans="2:7" x14ac:dyDescent="0.25">
      <c r="B175" s="76">
        <v>-17758</v>
      </c>
      <c r="C175" s="43">
        <v>-23142</v>
      </c>
    </row>
    <row r="176" spans="2:7" x14ac:dyDescent="0.25">
      <c r="B176" s="76">
        <v>727551</v>
      </c>
      <c r="C176" s="43">
        <v>727551</v>
      </c>
    </row>
    <row r="177" spans="2:3" ht="15.75" thickBot="1" x14ac:dyDescent="0.3">
      <c r="B177" s="115">
        <f>B175/B176</f>
        <v>-2.4407910923083056E-2</v>
      </c>
      <c r="C177" s="116">
        <f>C175/C176</f>
        <v>-3.1808079433606716E-2</v>
      </c>
    </row>
    <row r="178" spans="2:3" x14ac:dyDescent="0.25">
      <c r="B178" s="184" t="s">
        <v>129</v>
      </c>
      <c r="C178" s="185"/>
    </row>
    <row r="179" spans="2:3" x14ac:dyDescent="0.25">
      <c r="B179" s="195">
        <v>-5.7000000000000002E-3</v>
      </c>
      <c r="C179" s="196"/>
    </row>
    <row r="180" spans="2:3" x14ac:dyDescent="0.25">
      <c r="B180" s="195">
        <v>-2.7E-2</v>
      </c>
      <c r="C180" s="196"/>
    </row>
    <row r="181" spans="2:3" x14ac:dyDescent="0.25">
      <c r="B181" s="195">
        <v>0.69</v>
      </c>
      <c r="C181" s="196"/>
    </row>
    <row r="182" spans="2:3" x14ac:dyDescent="0.25">
      <c r="B182" s="195">
        <f>B180*B181</f>
        <v>-1.8629999999999997E-2</v>
      </c>
      <c r="C182" s="196"/>
    </row>
    <row r="183" spans="2:3" ht="15.75" thickBot="1" x14ac:dyDescent="0.3">
      <c r="B183" s="197">
        <f>B179+B182</f>
        <v>-2.4329999999999997E-2</v>
      </c>
      <c r="C183" s="198"/>
    </row>
    <row r="184" spans="2:3" ht="15.75" thickBot="1" x14ac:dyDescent="0.3"/>
    <row r="185" spans="2:3" x14ac:dyDescent="0.25">
      <c r="B185" s="73" t="s">
        <v>104</v>
      </c>
      <c r="C185" s="73" t="s">
        <v>109</v>
      </c>
    </row>
    <row r="186" spans="2:3" x14ac:dyDescent="0.25">
      <c r="B186" s="2" t="s">
        <v>106</v>
      </c>
      <c r="C186" s="43" t="s">
        <v>110</v>
      </c>
    </row>
    <row r="187" spans="2:3" x14ac:dyDescent="0.25">
      <c r="B187" s="2" t="s">
        <v>107</v>
      </c>
      <c r="C187" s="43" t="s">
        <v>111</v>
      </c>
    </row>
    <row r="188" spans="2:3" x14ac:dyDescent="0.25">
      <c r="B188" s="43">
        <v>-6999</v>
      </c>
      <c r="C188" s="43">
        <v>504739</v>
      </c>
    </row>
    <row r="189" spans="2:3" x14ac:dyDescent="0.25">
      <c r="B189" s="43">
        <v>1232290</v>
      </c>
      <c r="C189" s="43">
        <v>727551</v>
      </c>
    </row>
    <row r="190" spans="2:3" ht="15.75" thickBot="1" x14ac:dyDescent="0.3">
      <c r="B190" s="28">
        <f>B188/B189</f>
        <v>-5.6796695583020227E-3</v>
      </c>
      <c r="C190" s="24">
        <f>C188/C189</f>
        <v>0.6937506786465828</v>
      </c>
    </row>
    <row r="191" spans="2:3" x14ac:dyDescent="0.25">
      <c r="B191" s="82" t="s">
        <v>113</v>
      </c>
      <c r="C191" s="74" t="s">
        <v>117</v>
      </c>
    </row>
    <row r="192" spans="2:3" x14ac:dyDescent="0.25">
      <c r="B192" s="36" t="s">
        <v>112</v>
      </c>
      <c r="C192" s="75" t="s">
        <v>115</v>
      </c>
    </row>
    <row r="193" spans="1:7" x14ac:dyDescent="0.25">
      <c r="B193" s="43" t="s">
        <v>114</v>
      </c>
      <c r="C193" s="83" t="s">
        <v>118</v>
      </c>
    </row>
    <row r="194" spans="1:7" x14ac:dyDescent="0.25">
      <c r="B194" s="43">
        <v>1075900</v>
      </c>
      <c r="C194" s="77">
        <v>538400</v>
      </c>
    </row>
    <row r="195" spans="1:7" x14ac:dyDescent="0.25">
      <c r="B195" s="36">
        <v>504739</v>
      </c>
      <c r="C195" s="77">
        <v>17758</v>
      </c>
    </row>
    <row r="196" spans="1:7" x14ac:dyDescent="0.25">
      <c r="B196" s="24">
        <f>B194/B195</f>
        <v>2.1315967262288034</v>
      </c>
      <c r="C196" s="79">
        <f>C194/C195</f>
        <v>30.318729586665164</v>
      </c>
    </row>
    <row r="200" spans="1:7" ht="21.75" thickBot="1" x14ac:dyDescent="0.4">
      <c r="C200" s="171"/>
      <c r="D200" s="171"/>
      <c r="E200" s="171"/>
      <c r="F200" s="171"/>
      <c r="G200" s="171"/>
    </row>
    <row r="201" spans="1:7" ht="21.75" thickBot="1" x14ac:dyDescent="0.4">
      <c r="B201" s="172" t="s">
        <v>103</v>
      </c>
      <c r="C201" s="171"/>
      <c r="D201" s="171"/>
      <c r="E201" s="171"/>
      <c r="F201" s="171"/>
      <c r="G201" s="171"/>
    </row>
    <row r="202" spans="1:7" x14ac:dyDescent="0.25">
      <c r="C202" s="29"/>
    </row>
    <row r="203" spans="1:7" ht="15.75" thickBot="1" x14ac:dyDescent="0.3"/>
    <row r="204" spans="1:7" ht="15.75" thickBot="1" x14ac:dyDescent="0.3">
      <c r="B204" s="65"/>
      <c r="C204" s="65"/>
      <c r="D204" s="65"/>
      <c r="E204" s="67"/>
      <c r="F204" s="70" t="s">
        <v>116</v>
      </c>
    </row>
    <row r="205" spans="1:7" x14ac:dyDescent="0.25">
      <c r="B205" s="65"/>
      <c r="D205" s="65"/>
      <c r="E205" s="65"/>
      <c r="F205" s="69"/>
    </row>
    <row r="206" spans="1:7" x14ac:dyDescent="0.25">
      <c r="A206" s="65"/>
      <c r="B206" s="65"/>
      <c r="C206" s="65"/>
      <c r="D206" s="65"/>
      <c r="E206" s="65"/>
      <c r="F206" s="71"/>
    </row>
    <row r="207" spans="1:7" ht="15.75" thickBot="1" x14ac:dyDescent="0.3">
      <c r="A207" s="65"/>
      <c r="B207" s="65"/>
      <c r="C207" s="65"/>
      <c r="E207" s="65"/>
      <c r="F207" s="69"/>
    </row>
    <row r="208" spans="1:7" ht="15.75" thickBot="1" x14ac:dyDescent="0.3">
      <c r="A208" s="65"/>
      <c r="B208" s="65"/>
      <c r="C208" s="86" t="s">
        <v>102</v>
      </c>
      <c r="D208" s="186" t="s">
        <v>7</v>
      </c>
      <c r="E208" s="187"/>
      <c r="F208" s="188"/>
    </row>
    <row r="209" spans="1:13" ht="15.75" thickBot="1" x14ac:dyDescent="0.3">
      <c r="A209" s="65"/>
      <c r="C209" s="87">
        <v>0.69</v>
      </c>
      <c r="D209" s="189">
        <v>1</v>
      </c>
      <c r="E209" s="190"/>
      <c r="F209" s="191"/>
    </row>
    <row r="210" spans="1:13" x14ac:dyDescent="0.25">
      <c r="D210" s="69"/>
    </row>
    <row r="211" spans="1:13" x14ac:dyDescent="0.25">
      <c r="B211" s="88" t="s">
        <v>119</v>
      </c>
      <c r="D211" s="69"/>
      <c r="M211" s="9"/>
    </row>
    <row r="212" spans="1:13" ht="15.75" thickBot="1" x14ac:dyDescent="0.3"/>
    <row r="213" spans="1:13" ht="15.75" thickBot="1" x14ac:dyDescent="0.3">
      <c r="D213" s="84" t="s">
        <v>122</v>
      </c>
    </row>
    <row r="214" spans="1:13" x14ac:dyDescent="0.25">
      <c r="B214" s="89" t="s">
        <v>125</v>
      </c>
    </row>
    <row r="215" spans="1:13" x14ac:dyDescent="0.25">
      <c r="C215" s="66">
        <v>-7.4000000000000003E-3</v>
      </c>
    </row>
    <row r="217" spans="1:13" ht="15.75" thickBot="1" x14ac:dyDescent="0.3"/>
    <row r="218" spans="1:13" ht="15.75" thickBot="1" x14ac:dyDescent="0.3">
      <c r="C218" s="84" t="s">
        <v>126</v>
      </c>
    </row>
    <row r="232" spans="2:3" ht="21" x14ac:dyDescent="0.35">
      <c r="B232" s="68" t="s">
        <v>127</v>
      </c>
    </row>
    <row r="233" spans="2:3" ht="15.75" thickBot="1" x14ac:dyDescent="0.3"/>
    <row r="234" spans="2:3" x14ac:dyDescent="0.25">
      <c r="B234" s="72" t="s">
        <v>120</v>
      </c>
      <c r="C234" s="73" t="s">
        <v>123</v>
      </c>
    </row>
    <row r="235" spans="2:3" x14ac:dyDescent="0.25">
      <c r="B235" s="76" t="s">
        <v>105</v>
      </c>
      <c r="C235" s="2" t="s">
        <v>105</v>
      </c>
    </row>
    <row r="236" spans="2:3" x14ac:dyDescent="0.25">
      <c r="B236" s="76" t="s">
        <v>121</v>
      </c>
      <c r="C236" s="2" t="s">
        <v>108</v>
      </c>
    </row>
    <row r="237" spans="2:3" x14ac:dyDescent="0.25">
      <c r="B237" s="76">
        <v>35796</v>
      </c>
      <c r="C237" s="63">
        <v>31395</v>
      </c>
    </row>
    <row r="238" spans="2:3" x14ac:dyDescent="0.25">
      <c r="B238" s="76">
        <v>729846</v>
      </c>
      <c r="C238" s="63">
        <v>729846</v>
      </c>
    </row>
    <row r="239" spans="2:3" x14ac:dyDescent="0.25">
      <c r="B239" s="78">
        <f>B237/B238</f>
        <v>4.904596312098717E-2</v>
      </c>
      <c r="C239" s="28">
        <f>C237/C238</f>
        <v>4.3015923907235222E-2</v>
      </c>
    </row>
    <row r="240" spans="2:3" x14ac:dyDescent="0.25">
      <c r="B240" s="90" t="s">
        <v>129</v>
      </c>
    </row>
    <row r="241" spans="2:10" x14ac:dyDescent="0.25">
      <c r="B241" s="80">
        <v>3.7400000000000003E-2</v>
      </c>
    </row>
    <row r="242" spans="2:10" x14ac:dyDescent="0.25">
      <c r="B242" s="80">
        <v>1.7500000000000002E-2</v>
      </c>
    </row>
    <row r="243" spans="2:10" x14ac:dyDescent="0.25">
      <c r="B243" s="80">
        <v>0.67</v>
      </c>
    </row>
    <row r="244" spans="2:10" x14ac:dyDescent="0.25">
      <c r="B244" s="80">
        <f>B242*B243</f>
        <v>1.1725000000000001E-2</v>
      </c>
    </row>
    <row r="245" spans="2:10" ht="15.75" thickBot="1" x14ac:dyDescent="0.3">
      <c r="B245" s="81">
        <f>B241+B244</f>
        <v>4.9125000000000002E-2</v>
      </c>
    </row>
    <row r="246" spans="2:10" ht="15.75" thickBot="1" x14ac:dyDescent="0.3">
      <c r="B246" s="91">
        <v>4.9000000000000002E-2</v>
      </c>
      <c r="E246" s="65"/>
      <c r="F246" s="65"/>
      <c r="G246" s="65"/>
    </row>
    <row r="247" spans="2:10" x14ac:dyDescent="0.25">
      <c r="B247" s="73" t="s">
        <v>104</v>
      </c>
      <c r="C247" s="73" t="s">
        <v>109</v>
      </c>
      <c r="E247" s="65"/>
      <c r="F247" s="65"/>
      <c r="G247" s="65"/>
      <c r="H247" s="65"/>
      <c r="I247" s="65"/>
      <c r="J247" s="65"/>
    </row>
    <row r="248" spans="2:10" x14ac:dyDescent="0.25">
      <c r="B248" s="63" t="s">
        <v>106</v>
      </c>
      <c r="C248" s="63" t="s">
        <v>110</v>
      </c>
      <c r="E248" s="65"/>
      <c r="F248" s="65"/>
      <c r="G248" s="65"/>
    </row>
    <row r="249" spans="2:10" x14ac:dyDescent="0.25">
      <c r="B249" s="63" t="s">
        <v>107</v>
      </c>
      <c r="C249" s="63" t="s">
        <v>111</v>
      </c>
    </row>
    <row r="250" spans="2:10" x14ac:dyDescent="0.25">
      <c r="B250" s="63">
        <v>45469</v>
      </c>
      <c r="C250" s="63">
        <v>485703</v>
      </c>
    </row>
    <row r="251" spans="2:10" x14ac:dyDescent="0.25">
      <c r="B251" s="63">
        <v>1215549</v>
      </c>
      <c r="C251" s="63">
        <v>729846</v>
      </c>
    </row>
    <row r="252" spans="2:10" ht="15.75" thickBot="1" x14ac:dyDescent="0.3">
      <c r="B252" s="28">
        <f>B250/B251</f>
        <v>3.7406143232399519E-2</v>
      </c>
      <c r="C252" s="24">
        <f>C250/C251</f>
        <v>0.66548696574345823</v>
      </c>
    </row>
    <row r="253" spans="2:10" x14ac:dyDescent="0.25">
      <c r="B253" s="82" t="s">
        <v>113</v>
      </c>
      <c r="C253" s="74" t="s">
        <v>117</v>
      </c>
    </row>
    <row r="254" spans="2:10" x14ac:dyDescent="0.25">
      <c r="B254" s="36" t="s">
        <v>112</v>
      </c>
      <c r="C254" s="75" t="s">
        <v>115</v>
      </c>
    </row>
    <row r="255" spans="2:10" x14ac:dyDescent="0.25">
      <c r="B255" s="63" t="s">
        <v>114</v>
      </c>
      <c r="C255" s="83" t="s">
        <v>118</v>
      </c>
    </row>
    <row r="256" spans="2:10" x14ac:dyDescent="0.25">
      <c r="B256" s="63">
        <v>967300</v>
      </c>
      <c r="C256" s="77">
        <v>440100</v>
      </c>
    </row>
    <row r="257" spans="2:6" x14ac:dyDescent="0.25">
      <c r="B257" s="36">
        <v>485703</v>
      </c>
      <c r="C257" s="77">
        <v>35796</v>
      </c>
    </row>
    <row r="258" spans="2:6" x14ac:dyDescent="0.25">
      <c r="B258" s="24">
        <f>B256/B257</f>
        <v>1.9915462741634291</v>
      </c>
      <c r="C258" s="79">
        <f>C256/C257</f>
        <v>12.294669795507877</v>
      </c>
    </row>
    <row r="261" spans="2:6" ht="15.75" thickBot="1" x14ac:dyDescent="0.3"/>
    <row r="262" spans="2:6" ht="21.75" thickBot="1" x14ac:dyDescent="0.4">
      <c r="B262" s="172" t="s">
        <v>103</v>
      </c>
      <c r="C262" s="171"/>
      <c r="D262" s="171"/>
      <c r="E262" s="171"/>
      <c r="F262" s="171"/>
    </row>
    <row r="266" spans="2:6" x14ac:dyDescent="0.25">
      <c r="B266" s="92">
        <v>4.9000000000000002E-2</v>
      </c>
    </row>
    <row r="269" spans="2:6" x14ac:dyDescent="0.25">
      <c r="C269" s="66">
        <v>6.0000000000000001E-3</v>
      </c>
      <c r="D269" s="64">
        <v>3.7400000000000003E-2</v>
      </c>
    </row>
    <row r="270" spans="2:6" x14ac:dyDescent="0.25">
      <c r="B270" s="92">
        <v>4.2999999999999997E-2</v>
      </c>
    </row>
    <row r="273" spans="2:7" x14ac:dyDescent="0.25">
      <c r="D273" s="66">
        <v>1.7500000000000002E-2</v>
      </c>
    </row>
    <row r="275" spans="2:7" x14ac:dyDescent="0.25">
      <c r="G275" t="s">
        <v>130</v>
      </c>
    </row>
    <row r="276" spans="2:7" ht="15.75" thickBot="1" x14ac:dyDescent="0.3"/>
    <row r="277" spans="2:7" ht="15.75" thickBot="1" x14ac:dyDescent="0.3">
      <c r="C277" s="87">
        <v>0.67</v>
      </c>
      <c r="D277" s="189">
        <v>1</v>
      </c>
      <c r="E277" s="190"/>
      <c r="F277" s="191"/>
    </row>
    <row r="287" spans="2:7" ht="15.75" thickBot="1" x14ac:dyDescent="0.3"/>
    <row r="288" spans="2:7" ht="19.5" thickBot="1" x14ac:dyDescent="0.35">
      <c r="B288" s="180" t="s">
        <v>131</v>
      </c>
      <c r="C288" s="181"/>
      <c r="D288" s="181"/>
      <c r="E288" s="181"/>
      <c r="F288" s="182"/>
    </row>
    <row r="298" spans="2:6" x14ac:dyDescent="0.25">
      <c r="B298" s="29">
        <v>696421</v>
      </c>
    </row>
    <row r="299" spans="2:6" x14ac:dyDescent="0.25">
      <c r="B299" s="29">
        <v>1215549</v>
      </c>
      <c r="F299">
        <v>45469</v>
      </c>
    </row>
    <row r="300" spans="2:6" x14ac:dyDescent="0.25">
      <c r="B300" s="93">
        <f>B298/B299</f>
        <v>0.57292713004576534</v>
      </c>
      <c r="F300">
        <v>696421</v>
      </c>
    </row>
    <row r="301" spans="2:6" x14ac:dyDescent="0.25">
      <c r="F301" s="64">
        <f>F299/F300</f>
        <v>6.52895303272015E-2</v>
      </c>
    </row>
    <row r="302" spans="2:6" x14ac:dyDescent="0.25">
      <c r="B302" s="29">
        <v>696421</v>
      </c>
    </row>
    <row r="303" spans="2:6" x14ac:dyDescent="0.25">
      <c r="B303" s="29">
        <v>813481</v>
      </c>
    </row>
    <row r="304" spans="2:6" ht="24.75" customHeight="1" x14ac:dyDescent="0.25">
      <c r="B304" s="93">
        <f>B302/B303</f>
        <v>0.8560998966171306</v>
      </c>
    </row>
    <row r="305" spans="2:6" ht="15" customHeight="1" x14ac:dyDescent="0.25"/>
    <row r="306" spans="2:6" x14ac:dyDescent="0.25">
      <c r="B306" s="29">
        <v>696421</v>
      </c>
    </row>
    <row r="307" spans="2:6" x14ac:dyDescent="0.25">
      <c r="B307" s="29">
        <v>185743</v>
      </c>
    </row>
    <row r="308" spans="2:6" x14ac:dyDescent="0.25">
      <c r="B308" s="93">
        <f>B306/B307</f>
        <v>3.7493795190128294</v>
      </c>
    </row>
    <row r="310" spans="2:6" x14ac:dyDescent="0.25">
      <c r="B310" s="29">
        <v>696421</v>
      </c>
      <c r="F310">
        <v>47975</v>
      </c>
    </row>
    <row r="311" spans="2:6" x14ac:dyDescent="0.25">
      <c r="B311" s="93">
        <v>202828</v>
      </c>
      <c r="F311">
        <v>696421</v>
      </c>
    </row>
    <row r="312" spans="2:6" x14ac:dyDescent="0.25">
      <c r="B312" s="93">
        <f>B310/B311</f>
        <v>3.43355453882107</v>
      </c>
      <c r="F312" s="64">
        <f>F310/F311</f>
        <v>6.8887928422606437E-2</v>
      </c>
    </row>
    <row r="314" spans="2:6" ht="15.75" thickBot="1" x14ac:dyDescent="0.3"/>
    <row r="315" spans="2:6" x14ac:dyDescent="0.25">
      <c r="C315" s="56" t="s">
        <v>132</v>
      </c>
      <c r="D315" s="94" t="s">
        <v>133</v>
      </c>
    </row>
    <row r="316" spans="2:6" x14ac:dyDescent="0.25">
      <c r="C316" s="63" t="s">
        <v>134</v>
      </c>
      <c r="D316" s="63" t="s">
        <v>135</v>
      </c>
    </row>
    <row r="317" spans="2:6" x14ac:dyDescent="0.25">
      <c r="C317" s="63">
        <v>202828</v>
      </c>
      <c r="D317" s="63">
        <v>185743</v>
      </c>
    </row>
    <row r="318" spans="2:6" x14ac:dyDescent="0.25">
      <c r="C318" s="63">
        <v>696421</v>
      </c>
      <c r="D318" s="63">
        <v>696421</v>
      </c>
    </row>
    <row r="319" spans="2:6" x14ac:dyDescent="0.25">
      <c r="C319" s="95">
        <f>C317/C318*365</f>
        <v>106.30383058523509</v>
      </c>
      <c r="D319" s="24">
        <f>D317/D318*365</f>
        <v>97.349440927255202</v>
      </c>
    </row>
    <row r="320" spans="2:6" x14ac:dyDescent="0.25">
      <c r="C320" s="63" t="s">
        <v>136</v>
      </c>
      <c r="D320" s="63" t="s">
        <v>136</v>
      </c>
    </row>
    <row r="323" spans="3:3" x14ac:dyDescent="0.25">
      <c r="C323" s="42">
        <v>696421</v>
      </c>
    </row>
    <row r="324" spans="3:3" x14ac:dyDescent="0.25">
      <c r="C324" s="42">
        <v>1000000</v>
      </c>
    </row>
    <row r="325" spans="3:3" x14ac:dyDescent="0.25">
      <c r="C325" s="23">
        <f>C323/C324</f>
        <v>0.69642099999999996</v>
      </c>
    </row>
    <row r="326" spans="3:3" x14ac:dyDescent="0.25">
      <c r="C326" s="26">
        <v>7.5300000000000006E-2</v>
      </c>
    </row>
    <row r="327" spans="3:3" x14ac:dyDescent="0.25">
      <c r="C327" s="26">
        <f>C325*C326</f>
        <v>5.2440501299999998E-2</v>
      </c>
    </row>
    <row r="338" spans="2:6" ht="15.75" thickBot="1" x14ac:dyDescent="0.3"/>
    <row r="339" spans="2:6" ht="19.5" thickBot="1" x14ac:dyDescent="0.35">
      <c r="B339" s="180" t="s">
        <v>137</v>
      </c>
      <c r="C339" s="181"/>
      <c r="D339" s="181"/>
      <c r="E339" s="181"/>
      <c r="F339" s="182"/>
    </row>
    <row r="341" spans="2:6" x14ac:dyDescent="0.25">
      <c r="B341" s="85" t="s">
        <v>138</v>
      </c>
      <c r="C341" s="85" t="s">
        <v>145</v>
      </c>
    </row>
    <row r="342" spans="2:6" x14ac:dyDescent="0.25">
      <c r="B342" s="85" t="s">
        <v>139</v>
      </c>
      <c r="C342" s="85" t="s">
        <v>140</v>
      </c>
    </row>
    <row r="343" spans="2:6" x14ac:dyDescent="0.25">
      <c r="B343" s="85">
        <v>18058</v>
      </c>
      <c r="C343" s="85">
        <v>0.35</v>
      </c>
    </row>
    <row r="344" spans="2:6" x14ac:dyDescent="0.25">
      <c r="B344" s="85">
        <v>51000</v>
      </c>
      <c r="C344" s="85">
        <v>16.09</v>
      </c>
    </row>
    <row r="345" spans="2:6" x14ac:dyDescent="0.25">
      <c r="B345" s="24">
        <f>B343/B344</f>
        <v>0.35407843137254902</v>
      </c>
      <c r="C345" s="28">
        <f>C343/C344</f>
        <v>2.1752641392169047E-2</v>
      </c>
    </row>
    <row r="347" spans="2:6" x14ac:dyDescent="0.25">
      <c r="B347" s="85" t="s">
        <v>148</v>
      </c>
      <c r="C347" s="85" t="s">
        <v>146</v>
      </c>
    </row>
    <row r="348" spans="2:6" x14ac:dyDescent="0.25">
      <c r="B348" s="85" t="s">
        <v>142</v>
      </c>
      <c r="C348" s="85" t="s">
        <v>143</v>
      </c>
    </row>
    <row r="349" spans="2:6" x14ac:dyDescent="0.25">
      <c r="B349" s="85">
        <v>16.09</v>
      </c>
      <c r="C349" s="85">
        <v>729846</v>
      </c>
    </row>
    <row r="350" spans="2:6" x14ac:dyDescent="0.25">
      <c r="B350" s="85">
        <v>0.35</v>
      </c>
      <c r="C350" s="85">
        <v>51000</v>
      </c>
    </row>
    <row r="351" spans="2:6" x14ac:dyDescent="0.25">
      <c r="B351" s="24">
        <f>B349/B350</f>
        <v>45.971428571428575</v>
      </c>
      <c r="C351" s="24">
        <f>C349/C350</f>
        <v>14.310705882352941</v>
      </c>
    </row>
    <row r="352" spans="2:6" x14ac:dyDescent="0.25">
      <c r="B352" s="85" t="s">
        <v>141</v>
      </c>
      <c r="C352" s="85"/>
    </row>
    <row r="354" spans="2:3" x14ac:dyDescent="0.25">
      <c r="B354" s="85" t="s">
        <v>144</v>
      </c>
      <c r="C354" s="9" t="s">
        <v>149</v>
      </c>
    </row>
    <row r="355" spans="2:3" x14ac:dyDescent="0.25">
      <c r="B355" s="85" t="s">
        <v>147</v>
      </c>
      <c r="C355" s="9" t="s">
        <v>150</v>
      </c>
    </row>
    <row r="356" spans="2:3" x14ac:dyDescent="0.25">
      <c r="B356" s="85">
        <v>16.09</v>
      </c>
      <c r="C356" s="9" t="s">
        <v>151</v>
      </c>
    </row>
    <row r="357" spans="2:3" x14ac:dyDescent="0.25">
      <c r="B357" s="85">
        <v>14.31</v>
      </c>
      <c r="C357" s="9"/>
    </row>
    <row r="358" spans="2:3" x14ac:dyDescent="0.25">
      <c r="B358" s="24">
        <f>B356/B357</f>
        <v>1.124388539482879</v>
      </c>
      <c r="C358" s="9"/>
    </row>
  </sheetData>
  <mergeCells count="27">
    <mergeCell ref="B6:H6"/>
    <mergeCell ref="B7:H7"/>
    <mergeCell ref="E8:F8"/>
    <mergeCell ref="G8:H8"/>
    <mergeCell ref="C126:D126"/>
    <mergeCell ref="E126:F126"/>
    <mergeCell ref="B52:D52"/>
    <mergeCell ref="B57:C57"/>
    <mergeCell ref="B60:C60"/>
    <mergeCell ref="C98:G98"/>
    <mergeCell ref="C64:G64"/>
    <mergeCell ref="C62:G62"/>
    <mergeCell ref="B288:F288"/>
    <mergeCell ref="B339:F339"/>
    <mergeCell ref="B139:H139"/>
    <mergeCell ref="C132:D132"/>
    <mergeCell ref="D208:F208"/>
    <mergeCell ref="D277:F277"/>
    <mergeCell ref="D209:F209"/>
    <mergeCell ref="B138:H138"/>
    <mergeCell ref="B178:C178"/>
    <mergeCell ref="B179:C179"/>
    <mergeCell ref="B180:C180"/>
    <mergeCell ref="B181:C181"/>
    <mergeCell ref="B182:C182"/>
    <mergeCell ref="B183:C183"/>
    <mergeCell ref="B170:G170"/>
  </mergeCells>
  <pageMargins left="0.7" right="0.7" top="0.75" bottom="0.75" header="0.3" footer="0.3"/>
  <pageSetup paperSize="9" scale="81"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4:L328"/>
  <sheetViews>
    <sheetView rightToLeft="1" topLeftCell="B1" workbookViewId="0">
      <selection activeCell="E2" sqref="E2:N578"/>
    </sheetView>
  </sheetViews>
  <sheetFormatPr defaultRowHeight="15" x14ac:dyDescent="0.25"/>
  <cols>
    <col min="6" max="6" width="28.140625" customWidth="1"/>
    <col min="7" max="7" width="26.28515625" customWidth="1"/>
    <col min="8" max="8" width="16.28515625" bestFit="1" customWidth="1"/>
    <col min="9" max="9" width="18" bestFit="1" customWidth="1"/>
    <col min="10" max="10" width="12.42578125" bestFit="1" customWidth="1"/>
    <col min="12" max="12" width="12.7109375" bestFit="1" customWidth="1"/>
  </cols>
  <sheetData>
    <row r="4" spans="6:12" ht="15.75" thickBot="1" x14ac:dyDescent="0.3"/>
    <row r="5" spans="6:12" ht="21.75" thickBot="1" x14ac:dyDescent="0.4">
      <c r="F5" s="200" t="s">
        <v>92</v>
      </c>
      <c r="G5" s="201"/>
      <c r="H5" s="201"/>
      <c r="I5" s="201"/>
      <c r="J5" s="201"/>
      <c r="K5" s="201"/>
      <c r="L5" s="202"/>
    </row>
    <row r="6" spans="6:12" x14ac:dyDescent="0.25">
      <c r="F6" s="203" t="s">
        <v>73</v>
      </c>
      <c r="G6" s="203"/>
      <c r="H6" s="203"/>
      <c r="I6" s="203"/>
      <c r="J6" s="203"/>
      <c r="K6" s="203"/>
      <c r="L6" s="203"/>
    </row>
    <row r="7" spans="6:12" x14ac:dyDescent="0.25">
      <c r="F7" s="1"/>
      <c r="G7" s="2" t="s">
        <v>0</v>
      </c>
      <c r="H7" s="2" t="s">
        <v>0</v>
      </c>
      <c r="I7" s="183" t="s">
        <v>1</v>
      </c>
      <c r="J7" s="183"/>
      <c r="K7" s="183" t="s">
        <v>2</v>
      </c>
      <c r="L7" s="183"/>
    </row>
    <row r="8" spans="6:12" x14ac:dyDescent="0.25">
      <c r="F8" s="21" t="s">
        <v>36</v>
      </c>
      <c r="G8" s="21">
        <v>2017</v>
      </c>
      <c r="H8" s="21">
        <v>2018</v>
      </c>
      <c r="I8" s="21">
        <v>2017</v>
      </c>
      <c r="J8" s="21">
        <v>2018</v>
      </c>
      <c r="K8" s="21" t="s">
        <v>3</v>
      </c>
      <c r="L8" s="21" t="s">
        <v>4</v>
      </c>
    </row>
    <row r="9" spans="6:12" x14ac:dyDescent="0.25">
      <c r="F9" s="5" t="s">
        <v>37</v>
      </c>
      <c r="G9" s="10" t="s">
        <v>71</v>
      </c>
      <c r="H9" s="10" t="s">
        <v>71</v>
      </c>
      <c r="I9" s="22" t="s">
        <v>69</v>
      </c>
      <c r="J9" s="22" t="s">
        <v>69</v>
      </c>
      <c r="K9" s="10" t="s">
        <v>71</v>
      </c>
      <c r="L9" s="10" t="s">
        <v>69</v>
      </c>
    </row>
    <row r="10" spans="6:12" x14ac:dyDescent="0.25">
      <c r="F10" s="1" t="s">
        <v>17</v>
      </c>
      <c r="G10" s="10">
        <v>96727</v>
      </c>
      <c r="H10" s="101">
        <v>96482</v>
      </c>
      <c r="I10" s="23">
        <f>G10/G22*100</f>
        <v>7.9574743593224122</v>
      </c>
      <c r="J10" s="23">
        <f>H10/H22*100</f>
        <v>8.3736835025017253</v>
      </c>
      <c r="K10" s="10">
        <f>H10-G10</f>
        <v>-245</v>
      </c>
      <c r="L10" s="23">
        <f>K10/G10*100</f>
        <v>-0.25329018784827401</v>
      </c>
    </row>
    <row r="11" spans="6:12" x14ac:dyDescent="0.25">
      <c r="F11" s="3" t="s">
        <v>38</v>
      </c>
      <c r="G11" s="10">
        <v>705283</v>
      </c>
      <c r="H11" s="101">
        <v>615672</v>
      </c>
      <c r="I11" s="23">
        <f>G11/G22*100</f>
        <v>58.021766296545842</v>
      </c>
      <c r="J11" s="23">
        <f>H11/H22*100</f>
        <v>53.434241302545992</v>
      </c>
      <c r="K11" s="10">
        <f t="shared" ref="K11:K22" si="0">H11-G11</f>
        <v>-89611</v>
      </c>
      <c r="L11" s="23">
        <f>K11/G11*100</f>
        <v>-12.705679847663987</v>
      </c>
    </row>
    <row r="12" spans="6:12" x14ac:dyDescent="0.25">
      <c r="F12" s="3" t="s">
        <v>18</v>
      </c>
      <c r="G12" s="10">
        <v>0</v>
      </c>
      <c r="H12" s="101">
        <v>0</v>
      </c>
      <c r="I12" s="23">
        <f>G12/G22*100</f>
        <v>0</v>
      </c>
      <c r="J12" s="23">
        <f>H12/H22*100</f>
        <v>0</v>
      </c>
      <c r="K12" s="10">
        <f t="shared" si="0"/>
        <v>0</v>
      </c>
      <c r="L12" s="23"/>
    </row>
    <row r="13" spans="6:12" x14ac:dyDescent="0.25">
      <c r="F13" s="3" t="s">
        <v>39</v>
      </c>
      <c r="G13" s="10">
        <v>566</v>
      </c>
      <c r="H13" s="101">
        <v>1280</v>
      </c>
      <c r="I13" s="23">
        <f>G13/G22*100</f>
        <v>4.6563322416455444E-2</v>
      </c>
      <c r="J13" s="23">
        <f>H13/H22*100</f>
        <v>0.11109134225246375</v>
      </c>
      <c r="K13" s="10">
        <f t="shared" si="0"/>
        <v>714</v>
      </c>
      <c r="L13" s="23">
        <f t="shared" ref="L13:L15" si="1">K13/G13*100</f>
        <v>126.14840989399295</v>
      </c>
    </row>
    <row r="14" spans="6:12" x14ac:dyDescent="0.25">
      <c r="F14" s="3" t="s">
        <v>19</v>
      </c>
      <c r="G14" s="10">
        <v>10905</v>
      </c>
      <c r="H14" s="101">
        <v>10380</v>
      </c>
      <c r="I14" s="23">
        <f>G14/G22*100</f>
        <v>0.89712549638064765</v>
      </c>
      <c r="J14" s="23">
        <f>H14/H22*100</f>
        <v>0.90088135357857324</v>
      </c>
      <c r="K14" s="10">
        <f t="shared" si="0"/>
        <v>-525</v>
      </c>
      <c r="L14" s="23">
        <f t="shared" si="1"/>
        <v>-4.814305364511692</v>
      </c>
    </row>
    <row r="15" spans="6:12" x14ac:dyDescent="0.25">
      <c r="F15" s="5"/>
      <c r="G15" s="21">
        <f>SUM(G10:G14)</f>
        <v>813481</v>
      </c>
      <c r="H15" s="98">
        <f>SUM(H10:H14)</f>
        <v>723814</v>
      </c>
      <c r="I15" s="24">
        <f>G15/G22*100</f>
        <v>66.922929474665366</v>
      </c>
      <c r="J15" s="24">
        <f>H15/H22*100</f>
        <v>62.819897500878753</v>
      </c>
      <c r="K15" s="21">
        <f t="shared" si="0"/>
        <v>-89667</v>
      </c>
      <c r="L15" s="24">
        <f t="shared" si="1"/>
        <v>-11.022629907766746</v>
      </c>
    </row>
    <row r="16" spans="6:12" x14ac:dyDescent="0.25">
      <c r="F16" s="2" t="s">
        <v>40</v>
      </c>
      <c r="G16" s="10"/>
      <c r="H16" s="101"/>
      <c r="I16" s="23"/>
      <c r="J16" s="1"/>
      <c r="K16" s="21"/>
      <c r="L16" s="23"/>
    </row>
    <row r="17" spans="6:12" x14ac:dyDescent="0.25">
      <c r="F17" s="1" t="s">
        <v>31</v>
      </c>
      <c r="G17" s="10">
        <v>13497</v>
      </c>
      <c r="H17" s="101">
        <v>26499</v>
      </c>
      <c r="I17" s="23">
        <f>G17/G22*100</f>
        <v>1.1103624781888679</v>
      </c>
      <c r="J17" s="23">
        <f>H17/H22*100</f>
        <v>2.2998511549594038</v>
      </c>
      <c r="K17" s="13">
        <f t="shared" si="0"/>
        <v>13002</v>
      </c>
      <c r="L17" s="23">
        <f>K17/G17*100</f>
        <v>96.332518337408317</v>
      </c>
    </row>
    <row r="18" spans="6:12" x14ac:dyDescent="0.25">
      <c r="F18" s="1" t="s">
        <v>41</v>
      </c>
      <c r="G18" s="10">
        <v>202828</v>
      </c>
      <c r="H18" s="101">
        <v>199747</v>
      </c>
      <c r="I18" s="23">
        <f>G18/G22*100</f>
        <v>16.686122895909588</v>
      </c>
      <c r="J18" s="23">
        <f>H18/H22*100</f>
        <v>17.336064328830371</v>
      </c>
      <c r="K18" s="13">
        <f t="shared" si="0"/>
        <v>-3081</v>
      </c>
      <c r="L18" s="23">
        <f t="shared" ref="L18:L22" si="2">K18/G18*100</f>
        <v>-1.5190210424596209</v>
      </c>
    </row>
    <row r="19" spans="6:12" x14ac:dyDescent="0.25">
      <c r="F19" s="1" t="s">
        <v>42</v>
      </c>
      <c r="G19" s="10">
        <v>185743</v>
      </c>
      <c r="H19" s="101">
        <v>202145</v>
      </c>
      <c r="I19" s="23">
        <f>G19/G22*100</f>
        <v>15.28058515123619</v>
      </c>
      <c r="J19" s="23">
        <f>H19/H22*100</f>
        <v>17.544187015331474</v>
      </c>
      <c r="K19" s="13">
        <f t="shared" si="0"/>
        <v>16402</v>
      </c>
      <c r="L19" s="23">
        <f t="shared" si="2"/>
        <v>8.8304808256569558</v>
      </c>
    </row>
    <row r="20" spans="6:12" x14ac:dyDescent="0.25">
      <c r="F20" s="1" t="s">
        <v>5</v>
      </c>
      <c r="G20" s="10">
        <v>0</v>
      </c>
      <c r="H20" s="101">
        <v>0</v>
      </c>
      <c r="I20" s="23">
        <f>G20/G22*100</f>
        <v>0</v>
      </c>
      <c r="J20" s="23">
        <f>H20/H22*100</f>
        <v>0</v>
      </c>
      <c r="K20" s="13">
        <f t="shared" si="0"/>
        <v>0</v>
      </c>
      <c r="L20" s="23"/>
    </row>
    <row r="21" spans="6:12" x14ac:dyDescent="0.25">
      <c r="F21" s="2"/>
      <c r="G21" s="21">
        <f>SUM(G17:G20)</f>
        <v>402068</v>
      </c>
      <c r="H21" s="98">
        <f>SUM(H17:H20)</f>
        <v>428391</v>
      </c>
      <c r="I21" s="24">
        <f>G21/G22*100</f>
        <v>33.077070525334648</v>
      </c>
      <c r="J21" s="24">
        <f>H21/H22*100</f>
        <v>37.180102499121247</v>
      </c>
      <c r="K21" s="13">
        <f t="shared" si="0"/>
        <v>26323</v>
      </c>
      <c r="L21" s="23">
        <f t="shared" si="2"/>
        <v>6.546902514002606</v>
      </c>
    </row>
    <row r="22" spans="6:12" x14ac:dyDescent="0.25">
      <c r="F22" s="5" t="s">
        <v>43</v>
      </c>
      <c r="G22" s="21">
        <f>G15+G21</f>
        <v>1215549</v>
      </c>
      <c r="H22" s="98">
        <f>H15+H21</f>
        <v>1152205</v>
      </c>
      <c r="I22" s="21">
        <v>100</v>
      </c>
      <c r="J22" s="21">
        <v>100</v>
      </c>
      <c r="K22" s="21">
        <f t="shared" si="0"/>
        <v>-63344</v>
      </c>
      <c r="L22" s="24">
        <f t="shared" si="2"/>
        <v>-5.2111432776465616</v>
      </c>
    </row>
    <row r="23" spans="6:12" x14ac:dyDescent="0.25">
      <c r="F23" s="21" t="s">
        <v>44</v>
      </c>
      <c r="G23" s="21"/>
      <c r="H23" s="98"/>
      <c r="I23" s="21"/>
      <c r="J23" s="21"/>
      <c r="K23" s="21"/>
      <c r="L23" s="23"/>
    </row>
    <row r="24" spans="6:12" x14ac:dyDescent="0.25">
      <c r="F24" s="5" t="s">
        <v>7</v>
      </c>
      <c r="G24" s="10"/>
      <c r="H24" s="101"/>
      <c r="I24" s="1"/>
      <c r="J24" s="1"/>
      <c r="K24" s="10"/>
      <c r="L24" s="23"/>
    </row>
    <row r="25" spans="6:12" x14ac:dyDescent="0.25">
      <c r="F25" s="4" t="s">
        <v>8</v>
      </c>
      <c r="G25" s="10">
        <v>510000</v>
      </c>
      <c r="H25" s="101">
        <v>510000</v>
      </c>
      <c r="I25" s="23">
        <f>G25/G48*100</f>
        <v>41.956350587265504</v>
      </c>
      <c r="J25" s="23">
        <f>H25/H48*100</f>
        <v>44.262956678716023</v>
      </c>
      <c r="K25" s="10">
        <f>H25-G25</f>
        <v>0</v>
      </c>
      <c r="L25" s="23">
        <f>K25/G25*100</f>
        <v>0</v>
      </c>
    </row>
    <row r="26" spans="6:12" x14ac:dyDescent="0.25">
      <c r="F26" s="4" t="s">
        <v>27</v>
      </c>
      <c r="G26" s="10">
        <v>218828</v>
      </c>
      <c r="H26" s="101">
        <v>131306</v>
      </c>
      <c r="I26" s="23">
        <f>G26/G48*100</f>
        <v>18.002400561392424</v>
      </c>
      <c r="J26" s="23">
        <f>H26/H48*100</f>
        <v>11.396062332657817</v>
      </c>
      <c r="K26" s="10">
        <f t="shared" ref="K26:K49" si="3">H26-G26</f>
        <v>-87522</v>
      </c>
      <c r="L26" s="23">
        <f t="shared" ref="L26:L31" si="4">K26/G26*100</f>
        <v>-39.995795784817304</v>
      </c>
    </row>
    <row r="27" spans="6:12" x14ac:dyDescent="0.25">
      <c r="F27" s="4" t="s">
        <v>28</v>
      </c>
      <c r="G27" s="10">
        <v>58494</v>
      </c>
      <c r="H27" s="101">
        <v>58494</v>
      </c>
      <c r="I27" s="23">
        <f>G27/G48*100</f>
        <v>4.8121466102970762</v>
      </c>
      <c r="J27" s="23">
        <f>H27/H48*100</f>
        <v>5.0767007607153243</v>
      </c>
      <c r="K27" s="10">
        <f t="shared" si="3"/>
        <v>0</v>
      </c>
      <c r="L27" s="23">
        <f t="shared" si="4"/>
        <v>0</v>
      </c>
    </row>
    <row r="28" spans="6:12" x14ac:dyDescent="0.25">
      <c r="F28" s="4" t="s">
        <v>72</v>
      </c>
      <c r="G28" s="10">
        <v>-11612</v>
      </c>
      <c r="H28" s="101">
        <v>-11502</v>
      </c>
      <c r="I28" s="23">
        <f>G28/G48*100</f>
        <v>-0.95528851572417084</v>
      </c>
      <c r="J28" s="23">
        <f>H28/H48*100</f>
        <v>-0.99825985827174857</v>
      </c>
      <c r="K28" s="10">
        <f t="shared" si="3"/>
        <v>110</v>
      </c>
      <c r="L28" s="23">
        <f t="shared" si="4"/>
        <v>-0.94729590079228387</v>
      </c>
    </row>
    <row r="29" spans="6:12" x14ac:dyDescent="0.25">
      <c r="F29" s="4" t="s">
        <v>30</v>
      </c>
      <c r="G29" s="10">
        <v>-45112</v>
      </c>
      <c r="H29" s="101">
        <v>-126793</v>
      </c>
      <c r="I29" s="23">
        <f>G29/G48*100</f>
        <v>-3.7112448778288654</v>
      </c>
      <c r="J29" s="23">
        <f>H29/H48*100</f>
        <v>-11.004378561106748</v>
      </c>
      <c r="K29" s="10">
        <f t="shared" si="3"/>
        <v>-81681</v>
      </c>
      <c r="L29" s="23">
        <f t="shared" si="4"/>
        <v>181.06268841993261</v>
      </c>
    </row>
    <row r="30" spans="6:12" x14ac:dyDescent="0.25">
      <c r="F30" s="4" t="s">
        <v>51</v>
      </c>
      <c r="G30" s="11">
        <v>-752</v>
      </c>
      <c r="H30" s="101">
        <v>-2061</v>
      </c>
      <c r="I30" s="23">
        <f>G30/G48*100</f>
        <v>-6.1865050277693456E-2</v>
      </c>
      <c r="J30" s="23">
        <f>H30/H48*100</f>
        <v>-0.17887441904869361</v>
      </c>
      <c r="K30" s="10">
        <f t="shared" si="3"/>
        <v>-1309</v>
      </c>
      <c r="L30" s="23">
        <f t="shared" si="4"/>
        <v>174.06914893617019</v>
      </c>
    </row>
    <row r="31" spans="6:12" x14ac:dyDescent="0.25">
      <c r="F31" s="5" t="s">
        <v>45</v>
      </c>
      <c r="G31" s="21">
        <f>SUM(G25:G30)</f>
        <v>729846</v>
      </c>
      <c r="H31" s="98">
        <f>SUM(H25:H30)</f>
        <v>559444</v>
      </c>
      <c r="I31" s="24">
        <f>G31/G48*100</f>
        <v>60.042499315124275</v>
      </c>
      <c r="J31" s="24">
        <f>H31/H48*100</f>
        <v>48.55420693366198</v>
      </c>
      <c r="K31" s="21">
        <f t="shared" si="3"/>
        <v>-170402</v>
      </c>
      <c r="L31" s="24">
        <f t="shared" si="4"/>
        <v>-23.347665123875448</v>
      </c>
    </row>
    <row r="32" spans="6:12" x14ac:dyDescent="0.25">
      <c r="F32" s="5" t="s">
        <v>47</v>
      </c>
      <c r="G32" s="10"/>
      <c r="H32" s="101"/>
      <c r="I32" s="23"/>
      <c r="J32" s="1"/>
      <c r="K32" s="10"/>
      <c r="L32" s="23"/>
    </row>
    <row r="33" spans="6:12" x14ac:dyDescent="0.25">
      <c r="F33" s="4" t="s">
        <v>25</v>
      </c>
      <c r="G33" s="10">
        <v>119628</v>
      </c>
      <c r="H33" s="13">
        <v>134902</v>
      </c>
      <c r="I33" s="23">
        <f>G33/G48*100</f>
        <v>9.8414790353988195</v>
      </c>
      <c r="J33" s="23">
        <f>H33/H48*100</f>
        <v>11.708159572298332</v>
      </c>
      <c r="K33" s="10">
        <f t="shared" si="3"/>
        <v>15274</v>
      </c>
      <c r="L33" s="23">
        <f>K33/G33*100</f>
        <v>12.767913866318922</v>
      </c>
    </row>
    <row r="34" spans="6:12" x14ac:dyDescent="0.25">
      <c r="F34" s="4" t="s">
        <v>26</v>
      </c>
      <c r="G34" s="10">
        <v>56888</v>
      </c>
      <c r="H34" s="13">
        <v>58325</v>
      </c>
      <c r="I34" s="23">
        <f>G34/G48*100</f>
        <v>4.6800252396242357</v>
      </c>
      <c r="J34" s="23">
        <f>H34/H48*100</f>
        <v>5.0620332319335537</v>
      </c>
      <c r="K34" s="10">
        <f t="shared" si="3"/>
        <v>1437</v>
      </c>
      <c r="L34" s="23">
        <f t="shared" ref="L34:L37" si="5">K34/G34*100</f>
        <v>2.5260160315004923</v>
      </c>
    </row>
    <row r="35" spans="6:12" x14ac:dyDescent="0.25">
      <c r="F35" s="1" t="s">
        <v>35</v>
      </c>
      <c r="G35" s="10">
        <v>155</v>
      </c>
      <c r="H35" s="13">
        <v>84</v>
      </c>
      <c r="I35" s="23">
        <f>G35/G48*100</f>
        <v>1.2751439884365006E-2</v>
      </c>
      <c r="J35" s="23">
        <f>H35/H48*100</f>
        <v>7.2903693353179345E-3</v>
      </c>
      <c r="K35" s="10">
        <f t="shared" si="3"/>
        <v>-71</v>
      </c>
      <c r="L35" s="23">
        <f t="shared" si="5"/>
        <v>-45.806451612903224</v>
      </c>
    </row>
    <row r="36" spans="6:12" x14ac:dyDescent="0.25">
      <c r="F36" s="1" t="s">
        <v>33</v>
      </c>
      <c r="G36" s="10">
        <v>633</v>
      </c>
      <c r="H36" s="13">
        <v>633</v>
      </c>
      <c r="I36" s="23">
        <f>G36/G48*100</f>
        <v>5.2075235140664831E-2</v>
      </c>
      <c r="J36" s="23">
        <f>H36/H48*100</f>
        <v>5.4938140348288714E-2</v>
      </c>
      <c r="K36" s="10">
        <f t="shared" si="3"/>
        <v>0</v>
      </c>
      <c r="L36" s="23">
        <f t="shared" si="5"/>
        <v>0</v>
      </c>
    </row>
    <row r="37" spans="6:12" x14ac:dyDescent="0.25">
      <c r="F37" s="5"/>
      <c r="G37" s="21">
        <f>SUM(G33:G36)</f>
        <v>177304</v>
      </c>
      <c r="H37" s="98">
        <f>SUM(H33:H36)</f>
        <v>193944</v>
      </c>
      <c r="I37" s="24">
        <f>G37/G48*100</f>
        <v>14.586330950048085</v>
      </c>
      <c r="J37" s="24">
        <f>H37/H48*100</f>
        <v>16.832421313915493</v>
      </c>
      <c r="K37" s="21">
        <f t="shared" si="3"/>
        <v>16640</v>
      </c>
      <c r="L37" s="24">
        <f t="shared" si="5"/>
        <v>9.3850110544601364</v>
      </c>
    </row>
    <row r="38" spans="6:12" x14ac:dyDescent="0.25">
      <c r="F38" s="2" t="s">
        <v>48</v>
      </c>
      <c r="G38" s="10"/>
      <c r="H38" s="101"/>
      <c r="I38" s="23"/>
      <c r="J38" s="1"/>
      <c r="K38" s="10"/>
      <c r="L38" s="23"/>
    </row>
    <row r="39" spans="6:12" x14ac:dyDescent="0.25">
      <c r="F39" s="4" t="s">
        <v>6</v>
      </c>
      <c r="G39" s="10">
        <v>161086</v>
      </c>
      <c r="H39" s="101">
        <v>214397</v>
      </c>
      <c r="I39" s="23">
        <f>G39/G48*100</f>
        <v>13.252119001373043</v>
      </c>
      <c r="J39" s="23">
        <f>H39/H48*100</f>
        <v>18.607539456954274</v>
      </c>
      <c r="K39" s="10">
        <f t="shared" si="3"/>
        <v>53311</v>
      </c>
      <c r="L39" s="23">
        <f>K39/G39*100</f>
        <v>33.094744422234086</v>
      </c>
    </row>
    <row r="40" spans="6:12" x14ac:dyDescent="0.25">
      <c r="F40" s="4" t="s">
        <v>20</v>
      </c>
      <c r="G40" s="10">
        <v>0</v>
      </c>
      <c r="H40" s="101">
        <v>0</v>
      </c>
      <c r="I40" s="23">
        <f>G40/G48*100</f>
        <v>0</v>
      </c>
      <c r="J40" s="23">
        <f>H40/H48*100</f>
        <v>0</v>
      </c>
      <c r="K40" s="10">
        <f t="shared" si="3"/>
        <v>0</v>
      </c>
      <c r="L40" s="23"/>
    </row>
    <row r="41" spans="6:12" x14ac:dyDescent="0.25">
      <c r="F41" s="4" t="s">
        <v>22</v>
      </c>
      <c r="G41" s="10">
        <v>0</v>
      </c>
      <c r="H41" s="101">
        <v>0</v>
      </c>
      <c r="I41" s="23">
        <f>G41/G48*100</f>
        <v>0</v>
      </c>
      <c r="J41" s="23">
        <f>H41/H48*100</f>
        <v>0</v>
      </c>
      <c r="K41" s="10">
        <f t="shared" si="3"/>
        <v>0</v>
      </c>
      <c r="L41" s="23"/>
    </row>
    <row r="42" spans="6:12" x14ac:dyDescent="0.25">
      <c r="F42" s="4" t="s">
        <v>21</v>
      </c>
      <c r="G42" s="10">
        <v>8094</v>
      </c>
      <c r="H42" s="101">
        <v>7416</v>
      </c>
      <c r="I42" s="23">
        <f>G42/G48*100</f>
        <v>0.66587196402613136</v>
      </c>
      <c r="J42" s="23">
        <f>H42/H48*100</f>
        <v>0.64363546417521189</v>
      </c>
      <c r="K42" s="10">
        <f t="shared" si="3"/>
        <v>-678</v>
      </c>
      <c r="L42" s="23">
        <f t="shared" ref="L42:L49" si="6">K42/G42*100</f>
        <v>-8.3765752409192</v>
      </c>
    </row>
    <row r="43" spans="6:12" x14ac:dyDescent="0.25">
      <c r="F43" s="4" t="s">
        <v>23</v>
      </c>
      <c r="G43" s="10">
        <v>0</v>
      </c>
      <c r="H43" s="101">
        <v>0</v>
      </c>
      <c r="I43" s="23">
        <f>G43/G48*100</f>
        <v>0</v>
      </c>
      <c r="J43" s="23">
        <f>H43/H48*100</f>
        <v>0</v>
      </c>
      <c r="K43" s="10">
        <f t="shared" si="3"/>
        <v>0</v>
      </c>
      <c r="L43" s="23"/>
    </row>
    <row r="44" spans="6:12" x14ac:dyDescent="0.25">
      <c r="F44" s="4" t="s">
        <v>24</v>
      </c>
      <c r="G44" s="10">
        <v>139149</v>
      </c>
      <c r="H44" s="101">
        <v>176876</v>
      </c>
      <c r="I44" s="23">
        <f>G44/G48*100</f>
        <v>11.447420054641977</v>
      </c>
      <c r="J44" s="23">
        <f>H44/H48*100</f>
        <v>15.351087697067797</v>
      </c>
      <c r="K44" s="10">
        <f t="shared" si="3"/>
        <v>37727</v>
      </c>
      <c r="L44" s="23">
        <f t="shared" si="6"/>
        <v>27.112663403977034</v>
      </c>
    </row>
    <row r="45" spans="6:12" x14ac:dyDescent="0.25">
      <c r="F45" s="4" t="s">
        <v>34</v>
      </c>
      <c r="G45" s="10">
        <v>70</v>
      </c>
      <c r="H45" s="101">
        <v>128</v>
      </c>
      <c r="I45" s="23">
        <f>G45/G48*100</f>
        <v>5.7587147864874228E-3</v>
      </c>
      <c r="J45" s="23">
        <f>H45/H48*100</f>
        <v>1.1109134225246375E-2</v>
      </c>
      <c r="K45" s="10">
        <f t="shared" si="3"/>
        <v>58</v>
      </c>
      <c r="L45" s="23">
        <f t="shared" si="6"/>
        <v>82.857142857142861</v>
      </c>
    </row>
    <row r="46" spans="6:12" x14ac:dyDescent="0.25">
      <c r="F46" s="2"/>
      <c r="G46" s="21">
        <f>SUM(G39:G45)</f>
        <v>308399</v>
      </c>
      <c r="H46" s="98">
        <f>SUM(H39:H45)</f>
        <v>398817</v>
      </c>
      <c r="I46" s="24">
        <f>G46/G48*100</f>
        <v>25.371169734827635</v>
      </c>
      <c r="J46" s="24">
        <f>H46/H48*100</f>
        <v>34.61337175242253</v>
      </c>
      <c r="K46" s="21">
        <f t="shared" si="3"/>
        <v>90418</v>
      </c>
      <c r="L46" s="24">
        <f t="shared" si="6"/>
        <v>29.318512705942627</v>
      </c>
    </row>
    <row r="47" spans="6:12" x14ac:dyDescent="0.25">
      <c r="F47" s="5" t="s">
        <v>49</v>
      </c>
      <c r="G47" s="21">
        <f>G37+G46</f>
        <v>485703</v>
      </c>
      <c r="H47" s="98">
        <f>H37+H46</f>
        <v>592761</v>
      </c>
      <c r="I47" s="24">
        <f>G47/G48*100</f>
        <v>39.957500684875725</v>
      </c>
      <c r="J47" s="24">
        <f>H47/H48*100</f>
        <v>51.44579306633802</v>
      </c>
      <c r="K47" s="21">
        <f t="shared" si="3"/>
        <v>107058</v>
      </c>
      <c r="L47" s="24">
        <f t="shared" si="6"/>
        <v>22.041865090394747</v>
      </c>
    </row>
    <row r="48" spans="6:12" x14ac:dyDescent="0.25">
      <c r="F48" s="5" t="s">
        <v>46</v>
      </c>
      <c r="G48" s="21">
        <f>G47+G31</f>
        <v>1215549</v>
      </c>
      <c r="H48" s="98">
        <f>H47+H31</f>
        <v>1152205</v>
      </c>
      <c r="I48" s="21">
        <v>100</v>
      </c>
      <c r="J48" s="21">
        <v>100</v>
      </c>
      <c r="K48" s="21">
        <f t="shared" si="3"/>
        <v>-63344</v>
      </c>
      <c r="L48" s="24">
        <f t="shared" si="6"/>
        <v>-5.2111432776465616</v>
      </c>
    </row>
    <row r="49" spans="6:12" x14ac:dyDescent="0.25">
      <c r="F49" s="6" t="s">
        <v>9</v>
      </c>
      <c r="G49" s="10">
        <v>696421</v>
      </c>
      <c r="H49" s="10">
        <v>646202</v>
      </c>
      <c r="I49" s="1"/>
      <c r="J49" s="1"/>
      <c r="K49" s="21">
        <f t="shared" si="3"/>
        <v>-50219</v>
      </c>
      <c r="L49" s="24">
        <f t="shared" si="6"/>
        <v>-7.2110117299736789</v>
      </c>
    </row>
    <row r="51" spans="6:12" x14ac:dyDescent="0.25">
      <c r="F51" s="213" t="s">
        <v>99</v>
      </c>
      <c r="G51" s="213"/>
      <c r="H51" s="213"/>
    </row>
    <row r="52" spans="6:12" x14ac:dyDescent="0.25">
      <c r="F52" s="1"/>
      <c r="G52" s="96">
        <v>2017</v>
      </c>
      <c r="H52" s="96">
        <v>2018</v>
      </c>
    </row>
    <row r="53" spans="6:12" x14ac:dyDescent="0.25">
      <c r="F53" s="1" t="s">
        <v>97</v>
      </c>
      <c r="G53" s="13">
        <v>33.08</v>
      </c>
      <c r="H53" s="13">
        <v>37.18</v>
      </c>
    </row>
    <row r="54" spans="6:12" x14ac:dyDescent="0.25">
      <c r="F54" s="1" t="s">
        <v>98</v>
      </c>
      <c r="G54" s="42">
        <v>66.92</v>
      </c>
      <c r="H54" s="42">
        <v>62.82</v>
      </c>
    </row>
    <row r="55" spans="6:12" x14ac:dyDescent="0.25">
      <c r="F55" s="1" t="s">
        <v>152</v>
      </c>
      <c r="G55" s="42">
        <v>60.04</v>
      </c>
      <c r="H55" s="42">
        <v>48.55</v>
      </c>
    </row>
    <row r="56" spans="6:12" x14ac:dyDescent="0.25">
      <c r="F56" s="3" t="s">
        <v>153</v>
      </c>
      <c r="G56" s="11">
        <v>14.59</v>
      </c>
      <c r="H56" s="11">
        <v>16.829999999999998</v>
      </c>
    </row>
    <row r="57" spans="6:12" x14ac:dyDescent="0.25">
      <c r="F57" s="3" t="s">
        <v>154</v>
      </c>
      <c r="G57" s="11">
        <v>25.37</v>
      </c>
      <c r="H57" s="11">
        <v>34.61</v>
      </c>
    </row>
    <row r="58" spans="6:12" x14ac:dyDescent="0.25">
      <c r="F58" s="3" t="s">
        <v>155</v>
      </c>
      <c r="G58" s="11">
        <v>39.96</v>
      </c>
      <c r="H58" s="11">
        <v>51.45</v>
      </c>
    </row>
    <row r="59" spans="6:12" x14ac:dyDescent="0.25">
      <c r="F59" s="3" t="s">
        <v>156</v>
      </c>
      <c r="G59" s="11">
        <v>13.25</v>
      </c>
      <c r="H59" s="11">
        <v>18.61</v>
      </c>
    </row>
    <row r="60" spans="6:12" x14ac:dyDescent="0.25">
      <c r="F60" s="3" t="s">
        <v>157</v>
      </c>
      <c r="G60" s="11">
        <v>11.45</v>
      </c>
      <c r="H60" s="11">
        <v>15.35</v>
      </c>
    </row>
    <row r="61" spans="6:12" x14ac:dyDescent="0.25">
      <c r="F61" s="3" t="s">
        <v>158</v>
      </c>
      <c r="G61" s="11">
        <v>9.84</v>
      </c>
      <c r="H61" s="11">
        <v>11.71</v>
      </c>
    </row>
    <row r="62" spans="6:12" x14ac:dyDescent="0.25">
      <c r="F62" s="3" t="s">
        <v>159</v>
      </c>
      <c r="G62" s="11">
        <v>15.28</v>
      </c>
      <c r="H62" s="11">
        <v>17.54</v>
      </c>
    </row>
    <row r="64" spans="6:12" ht="15.75" x14ac:dyDescent="0.25">
      <c r="F64" s="209" t="s">
        <v>101</v>
      </c>
      <c r="G64" s="209"/>
    </row>
    <row r="65" spans="6:12" x14ac:dyDescent="0.25">
      <c r="F65" s="42" t="s">
        <v>9</v>
      </c>
      <c r="G65" s="23">
        <v>-7.21</v>
      </c>
    </row>
    <row r="66" spans="6:12" x14ac:dyDescent="0.25">
      <c r="F66" s="3" t="s">
        <v>39</v>
      </c>
      <c r="G66" s="42">
        <v>126.15</v>
      </c>
    </row>
    <row r="67" spans="6:12" x14ac:dyDescent="0.25">
      <c r="F67" s="1" t="s">
        <v>31</v>
      </c>
      <c r="G67" s="42">
        <v>96.33</v>
      </c>
    </row>
    <row r="68" spans="6:12" x14ac:dyDescent="0.25">
      <c r="F68" s="214" t="s">
        <v>167</v>
      </c>
      <c r="G68" s="214"/>
    </row>
    <row r="69" spans="6:12" x14ac:dyDescent="0.25">
      <c r="F69" s="1" t="s">
        <v>168</v>
      </c>
      <c r="G69" s="1"/>
    </row>
    <row r="70" spans="6:12" x14ac:dyDescent="0.25">
      <c r="F70" s="1" t="s">
        <v>169</v>
      </c>
      <c r="G70" s="1"/>
    </row>
    <row r="71" spans="6:12" x14ac:dyDescent="0.25">
      <c r="F71" s="3" t="s">
        <v>170</v>
      </c>
      <c r="G71" s="1"/>
    </row>
    <row r="72" spans="6:12" ht="15.75" thickBot="1" x14ac:dyDescent="0.3"/>
    <row r="73" spans="6:12" ht="21.75" thickBot="1" x14ac:dyDescent="0.4">
      <c r="F73" s="210" t="s">
        <v>90</v>
      </c>
      <c r="G73" s="211"/>
      <c r="H73" s="211"/>
      <c r="I73" s="211"/>
      <c r="J73" s="212"/>
    </row>
    <row r="75" spans="6:12" ht="15.75" x14ac:dyDescent="0.25">
      <c r="F75" s="209" t="s">
        <v>93</v>
      </c>
      <c r="G75" s="209"/>
      <c r="H75" s="209"/>
      <c r="I75" s="209"/>
      <c r="J75" s="209"/>
    </row>
    <row r="76" spans="6:12" x14ac:dyDescent="0.25">
      <c r="F76" s="14" t="s">
        <v>36</v>
      </c>
      <c r="G76" s="96">
        <v>2017</v>
      </c>
      <c r="H76" s="96">
        <v>2018</v>
      </c>
      <c r="I76" s="96" t="s">
        <v>82</v>
      </c>
      <c r="J76" s="2" t="s">
        <v>83</v>
      </c>
    </row>
    <row r="77" spans="6:12" x14ac:dyDescent="0.25">
      <c r="F77" s="1"/>
      <c r="G77" s="42" t="s">
        <v>71</v>
      </c>
      <c r="H77" s="42" t="s">
        <v>71</v>
      </c>
      <c r="I77" s="42" t="s">
        <v>71</v>
      </c>
      <c r="J77" s="42" t="s">
        <v>71</v>
      </c>
    </row>
    <row r="78" spans="6:12" x14ac:dyDescent="0.25">
      <c r="F78" s="5" t="s">
        <v>37</v>
      </c>
      <c r="G78" s="102">
        <v>813481</v>
      </c>
      <c r="H78" s="101">
        <v>723814</v>
      </c>
      <c r="I78" s="106">
        <v>89667</v>
      </c>
      <c r="J78" s="42"/>
      <c r="L78" s="110"/>
    </row>
    <row r="79" spans="6:12" x14ac:dyDescent="0.25">
      <c r="F79" s="2" t="s">
        <v>40</v>
      </c>
      <c r="G79" s="102"/>
      <c r="H79" s="101"/>
      <c r="I79" s="106"/>
      <c r="J79" s="42"/>
    </row>
    <row r="80" spans="6:12" x14ac:dyDescent="0.25">
      <c r="F80" s="1" t="s">
        <v>31</v>
      </c>
      <c r="G80" s="29">
        <v>13497</v>
      </c>
      <c r="H80" s="101"/>
      <c r="I80" s="109">
        <v>13497</v>
      </c>
      <c r="J80" s="42"/>
    </row>
    <row r="81" spans="6:10" x14ac:dyDescent="0.25">
      <c r="F81" s="1" t="s">
        <v>31</v>
      </c>
      <c r="G81" s="103"/>
      <c r="H81" s="101">
        <v>26499</v>
      </c>
      <c r="I81" s="106"/>
      <c r="J81" s="39">
        <v>26499</v>
      </c>
    </row>
    <row r="82" spans="6:10" x14ac:dyDescent="0.25">
      <c r="F82" s="1" t="s">
        <v>41</v>
      </c>
      <c r="G82" s="102">
        <v>202828</v>
      </c>
      <c r="H82" s="101">
        <v>199747</v>
      </c>
      <c r="I82" s="106">
        <v>3081</v>
      </c>
      <c r="J82" s="42"/>
    </row>
    <row r="83" spans="6:10" x14ac:dyDescent="0.25">
      <c r="F83" s="1" t="s">
        <v>42</v>
      </c>
      <c r="G83" s="102">
        <v>185743</v>
      </c>
      <c r="H83" s="101">
        <v>202145</v>
      </c>
      <c r="I83" s="106"/>
      <c r="J83" s="42">
        <v>16402</v>
      </c>
    </row>
    <row r="84" spans="6:10" x14ac:dyDescent="0.25">
      <c r="F84" s="1" t="s">
        <v>5</v>
      </c>
      <c r="G84" s="102">
        <v>0</v>
      </c>
      <c r="H84" s="101">
        <v>0</v>
      </c>
      <c r="I84" s="106"/>
      <c r="J84" s="42"/>
    </row>
    <row r="85" spans="6:10" x14ac:dyDescent="0.25">
      <c r="F85" s="14" t="s">
        <v>44</v>
      </c>
      <c r="G85" s="104"/>
      <c r="H85" s="101"/>
      <c r="I85" s="106"/>
      <c r="J85" s="42"/>
    </row>
    <row r="86" spans="6:10" x14ac:dyDescent="0.25">
      <c r="F86" s="5" t="s">
        <v>7</v>
      </c>
      <c r="G86" s="102"/>
      <c r="H86" s="101"/>
      <c r="I86" s="106"/>
      <c r="J86" s="42"/>
    </row>
    <row r="87" spans="6:10" x14ac:dyDescent="0.25">
      <c r="F87" s="4" t="s">
        <v>8</v>
      </c>
      <c r="G87" s="102">
        <v>510000</v>
      </c>
      <c r="H87" s="101">
        <v>510000</v>
      </c>
      <c r="I87" s="106">
        <v>0</v>
      </c>
      <c r="J87" s="42">
        <v>0</v>
      </c>
    </row>
    <row r="88" spans="6:10" x14ac:dyDescent="0.25">
      <c r="F88" s="4" t="s">
        <v>27</v>
      </c>
      <c r="G88" s="102">
        <v>218828</v>
      </c>
      <c r="H88" s="101">
        <v>131306</v>
      </c>
      <c r="I88" s="106">
        <v>0</v>
      </c>
      <c r="J88" s="42">
        <f>G88-H88</f>
        <v>87522</v>
      </c>
    </row>
    <row r="89" spans="6:10" x14ac:dyDescent="0.25">
      <c r="F89" s="4" t="s">
        <v>28</v>
      </c>
      <c r="G89" s="102">
        <v>58494</v>
      </c>
      <c r="H89" s="101">
        <v>58494</v>
      </c>
      <c r="I89" s="106">
        <v>0</v>
      </c>
      <c r="J89" s="42">
        <v>0</v>
      </c>
    </row>
    <row r="90" spans="6:10" x14ac:dyDescent="0.25">
      <c r="F90" s="4" t="s">
        <v>29</v>
      </c>
      <c r="G90" s="102">
        <v>-11612</v>
      </c>
      <c r="H90" s="101">
        <v>-11502</v>
      </c>
      <c r="I90" s="33">
        <v>110</v>
      </c>
      <c r="J90" s="1"/>
    </row>
    <row r="91" spans="6:10" x14ac:dyDescent="0.25">
      <c r="F91" s="4" t="s">
        <v>30</v>
      </c>
      <c r="G91" s="102">
        <v>-45112</v>
      </c>
      <c r="H91" s="101">
        <v>-126793</v>
      </c>
      <c r="I91" s="107"/>
      <c r="J91" s="33">
        <v>81681</v>
      </c>
    </row>
    <row r="92" spans="6:10" x14ac:dyDescent="0.25">
      <c r="F92" s="4" t="s">
        <v>32</v>
      </c>
      <c r="G92" s="105">
        <v>-752</v>
      </c>
      <c r="H92" s="101">
        <v>-2061</v>
      </c>
      <c r="I92" s="34"/>
      <c r="J92" s="33">
        <v>1309</v>
      </c>
    </row>
    <row r="93" spans="6:10" x14ac:dyDescent="0.25">
      <c r="F93" s="5" t="s">
        <v>47</v>
      </c>
      <c r="G93" s="102"/>
      <c r="H93" s="101"/>
      <c r="I93" s="107"/>
      <c r="J93" s="33"/>
    </row>
    <row r="94" spans="6:10" x14ac:dyDescent="0.25">
      <c r="F94" s="4" t="s">
        <v>25</v>
      </c>
      <c r="G94" s="102">
        <v>119628</v>
      </c>
      <c r="H94" s="101">
        <v>134902</v>
      </c>
      <c r="I94" s="33">
        <v>15274</v>
      </c>
      <c r="J94" s="1"/>
    </row>
    <row r="95" spans="6:10" x14ac:dyDescent="0.25">
      <c r="F95" s="4" t="s">
        <v>26</v>
      </c>
      <c r="G95" s="102">
        <v>56888</v>
      </c>
      <c r="H95" s="101">
        <v>58325</v>
      </c>
      <c r="I95" s="107">
        <f>H95-G95</f>
        <v>1437</v>
      </c>
      <c r="J95" s="33"/>
    </row>
    <row r="96" spans="6:10" x14ac:dyDescent="0.25">
      <c r="F96" s="1" t="s">
        <v>35</v>
      </c>
      <c r="G96" s="102">
        <v>155</v>
      </c>
      <c r="H96" s="101">
        <v>84</v>
      </c>
      <c r="I96" s="106"/>
      <c r="J96" s="42">
        <f>G96-H96</f>
        <v>71</v>
      </c>
    </row>
    <row r="97" spans="6:10" x14ac:dyDescent="0.25">
      <c r="F97" s="1" t="s">
        <v>33</v>
      </c>
      <c r="G97" s="102">
        <v>633</v>
      </c>
      <c r="H97" s="101">
        <v>633</v>
      </c>
      <c r="I97" s="106"/>
      <c r="J97" s="42"/>
    </row>
    <row r="98" spans="6:10" x14ac:dyDescent="0.25">
      <c r="F98" s="2" t="s">
        <v>48</v>
      </c>
      <c r="G98" s="102"/>
      <c r="H98" s="101"/>
      <c r="I98" s="106"/>
      <c r="J98" s="42"/>
    </row>
    <row r="99" spans="6:10" x14ac:dyDescent="0.25">
      <c r="F99" s="4" t="s">
        <v>6</v>
      </c>
      <c r="G99" s="102">
        <v>161086</v>
      </c>
      <c r="H99" s="101">
        <v>214397</v>
      </c>
      <c r="I99" s="107">
        <f>H99-G99</f>
        <v>53311</v>
      </c>
      <c r="J99" s="33"/>
    </row>
    <row r="100" spans="6:10" x14ac:dyDescent="0.25">
      <c r="F100" s="4" t="s">
        <v>20</v>
      </c>
      <c r="G100" s="102">
        <v>0</v>
      </c>
      <c r="H100" s="101">
        <v>0</v>
      </c>
      <c r="I100" s="107"/>
      <c r="J100" s="33"/>
    </row>
    <row r="101" spans="6:10" x14ac:dyDescent="0.25">
      <c r="F101" s="4" t="s">
        <v>22</v>
      </c>
      <c r="G101" s="102">
        <v>0</v>
      </c>
      <c r="H101" s="101">
        <v>0</v>
      </c>
      <c r="I101" s="107"/>
      <c r="J101" s="33"/>
    </row>
    <row r="102" spans="6:10" x14ac:dyDescent="0.25">
      <c r="F102" s="4" t="s">
        <v>21</v>
      </c>
      <c r="G102" s="102">
        <v>8094</v>
      </c>
      <c r="H102" s="101">
        <v>7416</v>
      </c>
      <c r="I102" s="107"/>
      <c r="J102" s="33">
        <f>G102-H102</f>
        <v>678</v>
      </c>
    </row>
    <row r="103" spans="6:10" x14ac:dyDescent="0.25">
      <c r="F103" s="4" t="s">
        <v>23</v>
      </c>
      <c r="G103" s="102">
        <v>0</v>
      </c>
      <c r="H103" s="101"/>
      <c r="I103" s="34"/>
      <c r="J103" s="33"/>
    </row>
    <row r="104" spans="6:10" x14ac:dyDescent="0.25">
      <c r="F104" s="4" t="s">
        <v>24</v>
      </c>
      <c r="G104" s="102">
        <v>139149</v>
      </c>
      <c r="H104" s="101">
        <v>176876</v>
      </c>
      <c r="I104" s="107">
        <f>H104-G104</f>
        <v>37727</v>
      </c>
      <c r="J104" s="33"/>
    </row>
    <row r="105" spans="6:10" x14ac:dyDescent="0.25">
      <c r="F105" s="4" t="s">
        <v>34</v>
      </c>
      <c r="G105" s="102">
        <v>70</v>
      </c>
      <c r="H105" s="101">
        <v>128</v>
      </c>
      <c r="I105" s="106">
        <v>58</v>
      </c>
      <c r="J105" s="42"/>
    </row>
    <row r="106" spans="6:10" x14ac:dyDescent="0.25">
      <c r="F106" s="5"/>
      <c r="G106" s="104"/>
      <c r="H106" s="1"/>
      <c r="I106" s="108">
        <f>SUM(I78:I105)</f>
        <v>214162</v>
      </c>
      <c r="J106" s="96">
        <f>SUM(J78:J105)</f>
        <v>214162</v>
      </c>
    </row>
    <row r="109" spans="6:10" x14ac:dyDescent="0.25">
      <c r="F109" s="183" t="s">
        <v>90</v>
      </c>
      <c r="G109" s="183"/>
      <c r="H109" s="183"/>
      <c r="I109" s="183"/>
      <c r="J109" s="183"/>
    </row>
    <row r="110" spans="6:10" x14ac:dyDescent="0.25">
      <c r="F110" s="2" t="s">
        <v>84</v>
      </c>
      <c r="G110" s="1"/>
      <c r="H110" s="1"/>
      <c r="I110" s="1"/>
      <c r="J110" s="96">
        <v>13497</v>
      </c>
    </row>
    <row r="111" spans="6:10" x14ac:dyDescent="0.25">
      <c r="F111" s="2" t="s">
        <v>85</v>
      </c>
      <c r="G111" s="1"/>
      <c r="H111" s="1"/>
      <c r="I111" s="42"/>
      <c r="J111" s="1"/>
    </row>
    <row r="112" spans="6:10" x14ac:dyDescent="0.25">
      <c r="F112" s="1" t="s">
        <v>42</v>
      </c>
      <c r="G112" s="1"/>
      <c r="H112" s="1"/>
      <c r="I112" s="39">
        <v>-16402</v>
      </c>
      <c r="J112" s="1"/>
    </row>
    <row r="113" spans="6:10" x14ac:dyDescent="0.25">
      <c r="F113" s="4" t="s">
        <v>27</v>
      </c>
      <c r="G113" s="1"/>
      <c r="H113" s="1"/>
      <c r="I113" s="112">
        <v>-87522</v>
      </c>
      <c r="J113" s="1"/>
    </row>
    <row r="114" spans="6:10" x14ac:dyDescent="0.25">
      <c r="F114" s="4" t="s">
        <v>30</v>
      </c>
      <c r="G114" s="1"/>
      <c r="H114" s="1"/>
      <c r="I114" s="39">
        <v>-81681</v>
      </c>
      <c r="J114" s="1"/>
    </row>
    <row r="115" spans="6:10" x14ac:dyDescent="0.25">
      <c r="F115" s="4" t="s">
        <v>32</v>
      </c>
      <c r="G115" s="1"/>
      <c r="H115" s="1"/>
      <c r="I115" s="42">
        <v>-1309</v>
      </c>
      <c r="J115" s="1"/>
    </row>
    <row r="116" spans="6:10" x14ac:dyDescent="0.25">
      <c r="F116" s="111" t="s">
        <v>35</v>
      </c>
      <c r="I116" s="29">
        <v>-71</v>
      </c>
      <c r="J116" s="1"/>
    </row>
    <row r="117" spans="6:10" x14ac:dyDescent="0.25">
      <c r="F117" s="4" t="s">
        <v>21</v>
      </c>
      <c r="G117" s="1"/>
      <c r="H117" s="1"/>
      <c r="I117" s="11">
        <v>-678</v>
      </c>
      <c r="J117" s="1"/>
    </row>
    <row r="118" spans="6:10" x14ac:dyDescent="0.25">
      <c r="G118" s="1"/>
      <c r="H118" s="1"/>
      <c r="I118" s="40"/>
      <c r="J118" s="1"/>
    </row>
    <row r="119" spans="6:10" x14ac:dyDescent="0.25">
      <c r="G119" s="2" t="s">
        <v>86</v>
      </c>
      <c r="H119" s="1"/>
      <c r="I119" s="96">
        <f>SUM(I112:I118)</f>
        <v>-187663</v>
      </c>
      <c r="J119" s="1"/>
    </row>
    <row r="120" spans="6:10" x14ac:dyDescent="0.25">
      <c r="F120" s="1"/>
      <c r="G120" s="1"/>
      <c r="H120" s="1"/>
      <c r="I120" s="1"/>
      <c r="J120" s="1"/>
    </row>
    <row r="121" spans="6:10" x14ac:dyDescent="0.25">
      <c r="F121" s="2" t="s">
        <v>87</v>
      </c>
      <c r="G121" s="1"/>
      <c r="H121" s="1"/>
      <c r="I121" s="1"/>
      <c r="J121" s="1"/>
    </row>
    <row r="122" spans="6:10" x14ac:dyDescent="0.25">
      <c r="F122" s="4" t="s">
        <v>37</v>
      </c>
      <c r="G122" s="1"/>
      <c r="H122" s="1"/>
      <c r="I122" s="39">
        <v>89667</v>
      </c>
      <c r="J122" s="1"/>
    </row>
    <row r="123" spans="6:10" x14ac:dyDescent="0.25">
      <c r="F123" s="1" t="s">
        <v>41</v>
      </c>
      <c r="G123" s="1"/>
      <c r="H123" s="1"/>
      <c r="I123" s="114">
        <v>3081</v>
      </c>
      <c r="J123" s="1"/>
    </row>
    <row r="124" spans="6:10" x14ac:dyDescent="0.25">
      <c r="F124" s="4" t="s">
        <v>29</v>
      </c>
      <c r="G124" s="1"/>
      <c r="H124" s="1"/>
      <c r="I124" s="42">
        <v>110</v>
      </c>
      <c r="J124" s="1"/>
    </row>
    <row r="125" spans="6:10" x14ac:dyDescent="0.25">
      <c r="F125" s="4" t="s">
        <v>25</v>
      </c>
      <c r="I125" s="113">
        <v>15274</v>
      </c>
    </row>
    <row r="126" spans="6:10" x14ac:dyDescent="0.25">
      <c r="F126" s="4" t="s">
        <v>26</v>
      </c>
      <c r="G126" s="1"/>
      <c r="H126" s="1"/>
      <c r="I126" s="42">
        <v>1437</v>
      </c>
      <c r="J126" s="1"/>
    </row>
    <row r="127" spans="6:10" x14ac:dyDescent="0.25">
      <c r="F127" s="4" t="s">
        <v>6</v>
      </c>
      <c r="G127" s="1"/>
      <c r="H127" s="1"/>
      <c r="I127" s="40">
        <v>53311</v>
      </c>
      <c r="J127" s="1"/>
    </row>
    <row r="128" spans="6:10" x14ac:dyDescent="0.25">
      <c r="F128" s="4" t="s">
        <v>24</v>
      </c>
      <c r="G128" s="1"/>
      <c r="H128" s="1"/>
      <c r="I128" s="39">
        <v>37727</v>
      </c>
      <c r="J128" s="1"/>
    </row>
    <row r="129" spans="6:10" x14ac:dyDescent="0.25">
      <c r="F129" s="4" t="s">
        <v>34</v>
      </c>
      <c r="G129" s="1"/>
      <c r="H129" s="1"/>
      <c r="I129" s="42">
        <v>58</v>
      </c>
      <c r="J129" s="1"/>
    </row>
    <row r="130" spans="6:10" x14ac:dyDescent="0.25">
      <c r="F130" s="1"/>
      <c r="G130" s="1"/>
      <c r="H130" s="1"/>
      <c r="I130" s="1"/>
      <c r="J130" s="1"/>
    </row>
    <row r="131" spans="6:10" x14ac:dyDescent="0.25">
      <c r="F131" s="1"/>
      <c r="G131" s="1"/>
      <c r="H131" s="1"/>
      <c r="I131" s="11"/>
      <c r="J131" s="1"/>
    </row>
    <row r="132" spans="6:10" x14ac:dyDescent="0.25">
      <c r="F132" s="1"/>
      <c r="G132" s="1"/>
      <c r="H132" s="1"/>
      <c r="I132" s="11"/>
      <c r="J132" s="1"/>
    </row>
    <row r="133" spans="6:10" x14ac:dyDescent="0.25">
      <c r="F133" s="1"/>
      <c r="G133" s="2" t="s">
        <v>88</v>
      </c>
      <c r="H133" s="1"/>
      <c r="I133" s="96">
        <f>SUM(I122:I132)</f>
        <v>200665</v>
      </c>
      <c r="J133" s="2"/>
    </row>
    <row r="134" spans="6:10" x14ac:dyDescent="0.25">
      <c r="F134" s="5" t="s">
        <v>89</v>
      </c>
      <c r="G134" s="1"/>
      <c r="H134" s="1"/>
      <c r="I134" s="1"/>
      <c r="J134" s="96">
        <v>13002</v>
      </c>
    </row>
    <row r="135" spans="6:10" x14ac:dyDescent="0.25">
      <c r="F135" s="18" t="s">
        <v>91</v>
      </c>
      <c r="G135" s="96"/>
      <c r="H135" s="96"/>
      <c r="I135" s="96"/>
      <c r="J135" s="96">
        <v>26499</v>
      </c>
    </row>
    <row r="136" spans="6:10" ht="15.75" thickBot="1" x14ac:dyDescent="0.3"/>
    <row r="137" spans="6:10" x14ac:dyDescent="0.25">
      <c r="F137" s="215" t="s">
        <v>94</v>
      </c>
      <c r="G137" s="216"/>
      <c r="I137" s="217" t="s">
        <v>95</v>
      </c>
      <c r="J137" s="218"/>
    </row>
    <row r="138" spans="6:10" x14ac:dyDescent="0.25">
      <c r="F138" s="76">
        <v>2017</v>
      </c>
      <c r="G138" s="77">
        <v>2018</v>
      </c>
      <c r="I138" s="76">
        <v>2017</v>
      </c>
      <c r="J138" s="77">
        <v>2018</v>
      </c>
    </row>
    <row r="139" spans="6:10" x14ac:dyDescent="0.25">
      <c r="F139" s="148">
        <v>402068</v>
      </c>
      <c r="G139" s="149">
        <v>428391</v>
      </c>
      <c r="I139" s="148">
        <v>402068</v>
      </c>
      <c r="J139" s="151">
        <v>428391</v>
      </c>
    </row>
    <row r="140" spans="6:10" x14ac:dyDescent="0.25">
      <c r="F140" s="148">
        <v>308399</v>
      </c>
      <c r="G140" s="149">
        <v>398817</v>
      </c>
      <c r="I140" s="148">
        <v>308399</v>
      </c>
      <c r="J140" s="151">
        <v>398817</v>
      </c>
    </row>
    <row r="141" spans="6:10" ht="15.75" thickBot="1" x14ac:dyDescent="0.3">
      <c r="F141" s="146">
        <f>F139-F140</f>
        <v>93669</v>
      </c>
      <c r="G141" s="147">
        <f>G139-G140</f>
        <v>29574</v>
      </c>
      <c r="I141" s="130">
        <f>I139/I140</f>
        <v>1.303726665780369</v>
      </c>
      <c r="J141" s="127">
        <f>J139/J140</f>
        <v>1.0741543113758942</v>
      </c>
    </row>
    <row r="142" spans="6:10" ht="16.5" thickBot="1" x14ac:dyDescent="0.3">
      <c r="F142" s="52"/>
      <c r="G142" s="52"/>
      <c r="H142" s="52"/>
    </row>
    <row r="143" spans="6:10" ht="16.5" thickBot="1" x14ac:dyDescent="0.3">
      <c r="F143" s="184" t="s">
        <v>96</v>
      </c>
      <c r="G143" s="185"/>
      <c r="H143" s="52"/>
    </row>
    <row r="144" spans="6:10" ht="15.75" thickBot="1" x14ac:dyDescent="0.3">
      <c r="F144" s="49">
        <v>2017</v>
      </c>
      <c r="G144" s="97">
        <v>2018</v>
      </c>
    </row>
    <row r="145" spans="6:7" ht="15.75" thickBot="1" x14ac:dyDescent="0.3">
      <c r="F145" s="50">
        <v>39.96</v>
      </c>
      <c r="G145" s="51">
        <v>51.45</v>
      </c>
    </row>
    <row r="163" spans="6:12" ht="15.75" thickBot="1" x14ac:dyDescent="0.3"/>
    <row r="164" spans="6:12" ht="21" x14ac:dyDescent="0.35">
      <c r="F164" s="192" t="s">
        <v>50</v>
      </c>
      <c r="G164" s="193"/>
      <c r="H164" s="193"/>
      <c r="I164" s="193"/>
      <c r="J164" s="193"/>
      <c r="K164" s="193"/>
      <c r="L164" s="194"/>
    </row>
    <row r="165" spans="6:12" x14ac:dyDescent="0.25">
      <c r="F165" s="183" t="s">
        <v>79</v>
      </c>
      <c r="G165" s="183"/>
      <c r="H165" s="183"/>
      <c r="I165" s="183"/>
      <c r="J165" s="183"/>
      <c r="K165" s="183"/>
      <c r="L165" s="183"/>
    </row>
    <row r="166" spans="6:12" x14ac:dyDescent="0.25">
      <c r="F166" s="21"/>
      <c r="G166" s="21" t="s">
        <v>0</v>
      </c>
      <c r="H166" s="21" t="s">
        <v>0</v>
      </c>
      <c r="I166" s="21" t="s">
        <v>1</v>
      </c>
      <c r="J166" s="21"/>
      <c r="K166" s="21" t="s">
        <v>2</v>
      </c>
      <c r="L166" s="21"/>
    </row>
    <row r="167" spans="6:12" x14ac:dyDescent="0.25">
      <c r="F167" s="21"/>
      <c r="G167" s="21">
        <v>2017</v>
      </c>
      <c r="H167" s="21">
        <v>2018</v>
      </c>
      <c r="I167" s="21">
        <v>2017</v>
      </c>
      <c r="J167" s="21">
        <v>2018</v>
      </c>
      <c r="K167" s="21" t="s">
        <v>3</v>
      </c>
      <c r="L167" s="21" t="s">
        <v>77</v>
      </c>
    </row>
    <row r="168" spans="6:12" x14ac:dyDescent="0.25">
      <c r="F168" s="14" t="s">
        <v>55</v>
      </c>
      <c r="G168" s="10">
        <v>696421</v>
      </c>
      <c r="H168" s="10">
        <v>646202</v>
      </c>
      <c r="I168" s="27">
        <f>G168/G168</f>
        <v>1</v>
      </c>
      <c r="J168" s="26">
        <f>H168/H168</f>
        <v>1</v>
      </c>
      <c r="K168" s="10">
        <f>H168-G168</f>
        <v>-50219</v>
      </c>
      <c r="L168" s="23">
        <f>H168/G168</f>
        <v>0.92788988270026318</v>
      </c>
    </row>
    <row r="169" spans="6:12" x14ac:dyDescent="0.25">
      <c r="F169" s="17" t="s">
        <v>10</v>
      </c>
      <c r="G169" s="10">
        <v>-602977</v>
      </c>
      <c r="H169" s="10">
        <v>-648273</v>
      </c>
      <c r="I169" s="26">
        <f>G169/G168</f>
        <v>-0.86582254125019209</v>
      </c>
      <c r="J169" s="26">
        <f>H169/H168</f>
        <v>-1.0032048802077369</v>
      </c>
      <c r="K169" s="10">
        <f t="shared" ref="K169:K170" si="7">H169-G169</f>
        <v>-45296</v>
      </c>
      <c r="L169" s="23">
        <f t="shared" ref="L169:L170" si="8">H169/G169</f>
        <v>1.0751206099071773</v>
      </c>
    </row>
    <row r="170" spans="6:12" x14ac:dyDescent="0.25">
      <c r="F170" s="14" t="s">
        <v>11</v>
      </c>
      <c r="G170" s="21">
        <f>G168+G169</f>
        <v>93444</v>
      </c>
      <c r="H170" s="21">
        <f>H168+H169</f>
        <v>-2071</v>
      </c>
      <c r="I170" s="28">
        <f>G170/G168</f>
        <v>0.13417745874980794</v>
      </c>
      <c r="J170" s="28">
        <f>H170/H168</f>
        <v>-3.2048802077368995E-3</v>
      </c>
      <c r="K170" s="21">
        <f t="shared" si="7"/>
        <v>-95515</v>
      </c>
      <c r="L170" s="24">
        <f t="shared" si="8"/>
        <v>-2.2163006720602715E-2</v>
      </c>
    </row>
    <row r="171" spans="6:12" x14ac:dyDescent="0.25">
      <c r="F171" s="14" t="s">
        <v>12</v>
      </c>
      <c r="G171" s="10"/>
      <c r="H171" s="10"/>
      <c r="I171" s="10"/>
      <c r="J171" s="26"/>
      <c r="K171" s="10"/>
      <c r="L171" s="23"/>
    </row>
    <row r="172" spans="6:12" x14ac:dyDescent="0.25">
      <c r="F172" s="15" t="s">
        <v>13</v>
      </c>
      <c r="G172" s="10">
        <v>-18558</v>
      </c>
      <c r="H172" s="10">
        <v>-17039</v>
      </c>
      <c r="I172" s="26">
        <f>G172/G168</f>
        <v>-2.6647674323433672E-2</v>
      </c>
      <c r="J172" s="26">
        <f>H172/H168</f>
        <v>-2.6367915914837774E-2</v>
      </c>
      <c r="K172" s="10">
        <f>H172-G172</f>
        <v>1519</v>
      </c>
      <c r="L172" s="23">
        <f>H172/G172</f>
        <v>0.91814850738226106</v>
      </c>
    </row>
    <row r="173" spans="6:12" x14ac:dyDescent="0.25">
      <c r="F173" s="16" t="s">
        <v>14</v>
      </c>
      <c r="G173" s="10">
        <v>-27581</v>
      </c>
      <c r="H173" s="10">
        <v>-29860</v>
      </c>
      <c r="I173" s="26">
        <f>G173/G168</f>
        <v>-3.9603917745157022E-2</v>
      </c>
      <c r="J173" s="26">
        <f>H173/H168</f>
        <v>-4.6208461131349021E-2</v>
      </c>
      <c r="K173" s="10">
        <f t="shared" ref="K173:K176" si="9">H173-G173</f>
        <v>-2279</v>
      </c>
      <c r="L173" s="23">
        <f t="shared" ref="L173:L176" si="10">H173/G173</f>
        <v>1.0826293462891121</v>
      </c>
    </row>
    <row r="174" spans="6:12" x14ac:dyDescent="0.25">
      <c r="F174" s="20" t="s">
        <v>63</v>
      </c>
      <c r="G174" s="12">
        <v>-1836</v>
      </c>
      <c r="H174" s="10">
        <v>-2089</v>
      </c>
      <c r="I174" s="26">
        <f>G174/G168</f>
        <v>-2.6363363540157464E-3</v>
      </c>
      <c r="J174" s="26">
        <f>H174/H168</f>
        <v>-3.2327352747283356E-3</v>
      </c>
      <c r="K174" s="10">
        <f t="shared" si="9"/>
        <v>-253</v>
      </c>
      <c r="L174" s="23">
        <f t="shared" si="10"/>
        <v>1.1377995642701526</v>
      </c>
    </row>
    <row r="175" spans="6:12" x14ac:dyDescent="0.25">
      <c r="F175" s="18" t="s">
        <v>15</v>
      </c>
      <c r="G175" s="21">
        <f>G172+G173+G174</f>
        <v>-47975</v>
      </c>
      <c r="H175" s="21">
        <f>H172+H173+H174</f>
        <v>-48988</v>
      </c>
      <c r="I175" s="28">
        <f>G175/G168</f>
        <v>-6.8887928422606437E-2</v>
      </c>
      <c r="J175" s="28">
        <f>H175/H168</f>
        <v>-7.5809112320915126E-2</v>
      </c>
      <c r="K175" s="21">
        <f t="shared" si="9"/>
        <v>-1013</v>
      </c>
      <c r="L175" s="24">
        <f t="shared" si="10"/>
        <v>1.0211151641479936</v>
      </c>
    </row>
    <row r="176" spans="6:12" x14ac:dyDescent="0.25">
      <c r="F176" s="18" t="s">
        <v>54</v>
      </c>
      <c r="G176" s="21">
        <f>G170+G175</f>
        <v>45469</v>
      </c>
      <c r="H176" s="21">
        <f>H170+H175</f>
        <v>-51059</v>
      </c>
      <c r="I176" s="28">
        <f>G176/G168</f>
        <v>6.52895303272015E-2</v>
      </c>
      <c r="J176" s="28">
        <f>H176/H168</f>
        <v>-7.901399252865203E-2</v>
      </c>
      <c r="K176" s="21">
        <f t="shared" si="9"/>
        <v>-96528</v>
      </c>
      <c r="L176" s="24">
        <f t="shared" si="10"/>
        <v>-1.122940904792276</v>
      </c>
    </row>
    <row r="177" spans="6:12" x14ac:dyDescent="0.25">
      <c r="F177" s="18" t="s">
        <v>16</v>
      </c>
      <c r="G177" s="10"/>
      <c r="H177" s="10"/>
      <c r="I177" s="10"/>
      <c r="J177" s="26"/>
      <c r="K177" s="10"/>
      <c r="L177" s="23"/>
    </row>
    <row r="178" spans="6:12" x14ac:dyDescent="0.25">
      <c r="F178" s="19" t="s">
        <v>56</v>
      </c>
      <c r="G178" s="10">
        <v>-9673</v>
      </c>
      <c r="H178" s="10">
        <v>-12074</v>
      </c>
      <c r="I178" s="26">
        <f>G178/G168</f>
        <v>-1.3889586902175552E-2</v>
      </c>
      <c r="J178" s="26">
        <f>H178/H168</f>
        <v>-1.8684559936366647E-2</v>
      </c>
      <c r="K178" s="10">
        <f>H178-G178</f>
        <v>-2401</v>
      </c>
      <c r="L178" s="23">
        <f>H178/G178</f>
        <v>1.2482166856197663</v>
      </c>
    </row>
    <row r="179" spans="6:12" x14ac:dyDescent="0.25">
      <c r="F179" s="18" t="s">
        <v>58</v>
      </c>
      <c r="G179" s="21">
        <f>G176+G178</f>
        <v>35796</v>
      </c>
      <c r="H179" s="21">
        <f>H176+H178</f>
        <v>-63133</v>
      </c>
      <c r="I179" s="28">
        <f>G179/G168</f>
        <v>5.1399943425025955E-2</v>
      </c>
      <c r="J179" s="28">
        <f>H179/H168</f>
        <v>-9.7698552465018684E-2</v>
      </c>
      <c r="K179" s="21">
        <f t="shared" ref="K179:K181" si="11">H179-G179</f>
        <v>-98929</v>
      </c>
      <c r="L179" s="24">
        <f t="shared" ref="L179:L181" si="12">H179/G179</f>
        <v>-1.7636886802994749</v>
      </c>
    </row>
    <row r="180" spans="6:12" x14ac:dyDescent="0.25">
      <c r="F180" s="16" t="s">
        <v>59</v>
      </c>
      <c r="G180" s="10">
        <v>-4401</v>
      </c>
      <c r="H180" s="10">
        <v>-2290</v>
      </c>
      <c r="I180" s="26">
        <f>G180/G168</f>
        <v>-6.3194533191848036E-3</v>
      </c>
      <c r="J180" s="26">
        <f>H180/H168</f>
        <v>-3.5437835227993724E-3</v>
      </c>
      <c r="K180" s="10">
        <f t="shared" si="11"/>
        <v>2111</v>
      </c>
      <c r="L180" s="23">
        <f t="shared" si="12"/>
        <v>0.52033628720745284</v>
      </c>
    </row>
    <row r="181" spans="6:12" x14ac:dyDescent="0.25">
      <c r="F181" s="14" t="s">
        <v>61</v>
      </c>
      <c r="G181" s="21">
        <f>G179+G180</f>
        <v>31395</v>
      </c>
      <c r="H181" s="21">
        <f>H179+H180</f>
        <v>-65423</v>
      </c>
      <c r="I181" s="28">
        <f>G181/G168</f>
        <v>4.5080490105841149E-2</v>
      </c>
      <c r="J181" s="28">
        <f>H181/H168</f>
        <v>-0.10124233598781805</v>
      </c>
      <c r="K181" s="21">
        <f t="shared" si="11"/>
        <v>-96818</v>
      </c>
      <c r="L181" s="24">
        <f t="shared" si="12"/>
        <v>-2.0838668577799013</v>
      </c>
    </row>
    <row r="182" spans="6:12" x14ac:dyDescent="0.25">
      <c r="F182" s="18" t="s">
        <v>57</v>
      </c>
      <c r="G182" s="10"/>
      <c r="H182" s="10"/>
      <c r="I182" s="10"/>
      <c r="J182" s="26"/>
      <c r="K182" s="10"/>
      <c r="L182" s="23"/>
    </row>
    <row r="183" spans="6:12" x14ac:dyDescent="0.25">
      <c r="F183" s="16" t="s">
        <v>60</v>
      </c>
      <c r="G183" s="10">
        <v>11318</v>
      </c>
      <c r="H183" s="10">
        <v>0</v>
      </c>
      <c r="I183" s="26">
        <f>G183/G168</f>
        <v>1.6251663864243038E-2</v>
      </c>
      <c r="J183" s="26">
        <f>H183/H168</f>
        <v>0</v>
      </c>
      <c r="K183" s="10">
        <f>H183-G183</f>
        <v>-11318</v>
      </c>
      <c r="L183" s="23">
        <f>H183/G183</f>
        <v>0</v>
      </c>
    </row>
    <row r="184" spans="6:12" x14ac:dyDescent="0.25">
      <c r="F184" s="16" t="s">
        <v>66</v>
      </c>
      <c r="G184" s="10">
        <v>-23621</v>
      </c>
      <c r="H184" s="10">
        <v>-246</v>
      </c>
      <c r="I184" s="26">
        <f>G184/G168</f>
        <v>-3.3917702079632864E-2</v>
      </c>
      <c r="J184" s="26">
        <f>H184/H168</f>
        <v>-3.8068591554962691E-4</v>
      </c>
      <c r="K184" s="10">
        <f t="shared" ref="K184:K188" si="13">H184-G184</f>
        <v>23375</v>
      </c>
      <c r="L184" s="23">
        <f t="shared" ref="L184:L185" si="14">H184/G184</f>
        <v>1.0414461707802379E-2</v>
      </c>
    </row>
    <row r="185" spans="6:12" x14ac:dyDescent="0.25">
      <c r="F185" s="20" t="s">
        <v>64</v>
      </c>
      <c r="G185" s="10">
        <v>-1034</v>
      </c>
      <c r="H185" s="10">
        <v>-1310</v>
      </c>
      <c r="I185" s="26">
        <f>G185/G168</f>
        <v>-1.4847340904424191E-3</v>
      </c>
      <c r="J185" s="26">
        <f>H185/H168</f>
        <v>-2.0272298754878504E-3</v>
      </c>
      <c r="K185" s="10">
        <f t="shared" si="13"/>
        <v>-276</v>
      </c>
      <c r="L185" s="23">
        <f t="shared" si="14"/>
        <v>1.2669245647969052</v>
      </c>
    </row>
    <row r="186" spans="6:12" x14ac:dyDescent="0.25">
      <c r="F186" s="20" t="s">
        <v>65</v>
      </c>
      <c r="G186" s="12">
        <v>0</v>
      </c>
      <c r="H186" s="12">
        <v>-72988</v>
      </c>
      <c r="I186" s="29">
        <v>0</v>
      </c>
      <c r="J186" s="26">
        <f>H186/H168</f>
        <v>-0.11294920164282996</v>
      </c>
      <c r="K186" s="10">
        <f t="shared" si="13"/>
        <v>-72988</v>
      </c>
      <c r="L186" s="23"/>
    </row>
    <row r="187" spans="6:12" x14ac:dyDescent="0.25">
      <c r="F187" s="20" t="s">
        <v>67</v>
      </c>
      <c r="G187" s="12">
        <v>0</v>
      </c>
      <c r="H187" s="12">
        <v>-30000</v>
      </c>
      <c r="I187" s="29">
        <v>0</v>
      </c>
      <c r="J187" s="26">
        <f>H187/H168</f>
        <v>-4.6425111652393526E-2</v>
      </c>
      <c r="K187" s="10">
        <f t="shared" si="13"/>
        <v>-30000</v>
      </c>
      <c r="L187" s="23"/>
    </row>
    <row r="188" spans="6:12" x14ac:dyDescent="0.25">
      <c r="F188" s="2" t="s">
        <v>62</v>
      </c>
      <c r="G188" s="21">
        <f>G181+G183+G184+G185</f>
        <v>18058</v>
      </c>
      <c r="H188" s="21">
        <f>H181+H184+H185+H186+H187</f>
        <v>-169967</v>
      </c>
      <c r="I188" s="28">
        <f>G188/G170</f>
        <v>0.19324943281537604</v>
      </c>
      <c r="J188" s="28">
        <f>H188/H168</f>
        <v>-0.26302456507407901</v>
      </c>
      <c r="K188" s="21">
        <f t="shared" si="13"/>
        <v>-188025</v>
      </c>
      <c r="L188" s="24">
        <f>H188/G188</f>
        <v>-9.4122826448111638</v>
      </c>
    </row>
    <row r="210" spans="6:10" ht="15.75" thickBot="1" x14ac:dyDescent="0.3"/>
    <row r="211" spans="6:10" ht="21.75" thickBot="1" x14ac:dyDescent="0.4">
      <c r="F211" s="210" t="s">
        <v>160</v>
      </c>
      <c r="G211" s="211"/>
      <c r="H211" s="211"/>
      <c r="I211" s="211"/>
      <c r="J211" s="212"/>
    </row>
    <row r="212" spans="6:10" ht="15.75" thickBot="1" x14ac:dyDescent="0.3"/>
    <row r="213" spans="6:10" x14ac:dyDescent="0.25">
      <c r="F213" s="72" t="s">
        <v>120</v>
      </c>
      <c r="G213" s="125" t="s">
        <v>123</v>
      </c>
    </row>
    <row r="214" spans="6:10" x14ac:dyDescent="0.25">
      <c r="F214" s="76" t="s">
        <v>105</v>
      </c>
      <c r="G214" s="83" t="s">
        <v>105</v>
      </c>
    </row>
    <row r="215" spans="6:10" x14ac:dyDescent="0.25">
      <c r="F215" s="76" t="s">
        <v>121</v>
      </c>
      <c r="G215" s="83" t="s">
        <v>108</v>
      </c>
    </row>
    <row r="216" spans="6:10" x14ac:dyDescent="0.25">
      <c r="F216" s="76">
        <v>-63133</v>
      </c>
      <c r="G216" s="77">
        <v>-65423</v>
      </c>
    </row>
    <row r="217" spans="6:10" x14ac:dyDescent="0.25">
      <c r="F217" s="76">
        <v>559444</v>
      </c>
      <c r="G217" s="77">
        <v>559444</v>
      </c>
    </row>
    <row r="218" spans="6:10" ht="15.75" thickBot="1" x14ac:dyDescent="0.3">
      <c r="F218" s="126">
        <f>F216/F217</f>
        <v>-0.11284954347530762</v>
      </c>
      <c r="G218" s="131">
        <f>G216/G217</f>
        <v>-0.11694289330120619</v>
      </c>
    </row>
    <row r="219" spans="6:10" x14ac:dyDescent="0.25">
      <c r="F219" s="184" t="s">
        <v>129</v>
      </c>
      <c r="G219" s="185"/>
    </row>
    <row r="220" spans="6:10" x14ac:dyDescent="0.25">
      <c r="F220" s="195">
        <v>-4.4299999999999999E-2</v>
      </c>
      <c r="G220" s="196"/>
    </row>
    <row r="221" spans="6:10" x14ac:dyDescent="0.25">
      <c r="F221" s="195">
        <v>-6.4699999999999994E-2</v>
      </c>
      <c r="G221" s="196"/>
    </row>
    <row r="222" spans="6:10" x14ac:dyDescent="0.25">
      <c r="F222" s="195">
        <v>1.06</v>
      </c>
      <c r="G222" s="196"/>
    </row>
    <row r="223" spans="6:10" x14ac:dyDescent="0.25">
      <c r="F223" s="195">
        <f>F221*F222</f>
        <v>-6.858199999999999E-2</v>
      </c>
      <c r="G223" s="196"/>
    </row>
    <row r="224" spans="6:10" ht="15.75" thickBot="1" x14ac:dyDescent="0.3">
      <c r="F224" s="197">
        <f>F220+F223</f>
        <v>-0.11288199999999998</v>
      </c>
      <c r="G224" s="198"/>
    </row>
    <row r="228" spans="6:7" ht="15.75" thickBot="1" x14ac:dyDescent="0.3"/>
    <row r="229" spans="6:7" x14ac:dyDescent="0.25">
      <c r="F229" s="72" t="s">
        <v>104</v>
      </c>
      <c r="G229" s="125" t="s">
        <v>109</v>
      </c>
    </row>
    <row r="230" spans="6:7" x14ac:dyDescent="0.25">
      <c r="F230" s="76" t="s">
        <v>106</v>
      </c>
      <c r="G230" s="77" t="s">
        <v>110</v>
      </c>
    </row>
    <row r="231" spans="6:7" x14ac:dyDescent="0.25">
      <c r="F231" s="76" t="s">
        <v>107</v>
      </c>
      <c r="G231" s="77" t="s">
        <v>111</v>
      </c>
    </row>
    <row r="232" spans="6:7" x14ac:dyDescent="0.25">
      <c r="F232" s="76">
        <v>-51059</v>
      </c>
      <c r="G232" s="77">
        <v>592761</v>
      </c>
    </row>
    <row r="233" spans="6:7" x14ac:dyDescent="0.25">
      <c r="F233" s="76">
        <v>1152205</v>
      </c>
      <c r="G233" s="77">
        <v>559444</v>
      </c>
    </row>
    <row r="234" spans="6:7" ht="15.75" thickBot="1" x14ac:dyDescent="0.3">
      <c r="F234" s="126">
        <f>F232/F233</f>
        <v>-4.4314162844285521E-2</v>
      </c>
      <c r="G234" s="127">
        <f>G232/G233</f>
        <v>1.0595537712443068</v>
      </c>
    </row>
    <row r="238" spans="6:7" ht="15.75" thickBot="1" x14ac:dyDescent="0.3"/>
    <row r="239" spans="6:7" x14ac:dyDescent="0.25">
      <c r="F239" s="128" t="s">
        <v>113</v>
      </c>
      <c r="G239" s="74" t="s">
        <v>117</v>
      </c>
    </row>
    <row r="240" spans="6:7" x14ac:dyDescent="0.25">
      <c r="F240" s="129" t="s">
        <v>112</v>
      </c>
      <c r="G240" s="75" t="s">
        <v>115</v>
      </c>
    </row>
    <row r="241" spans="5:11" x14ac:dyDescent="0.25">
      <c r="F241" s="76" t="s">
        <v>114</v>
      </c>
      <c r="G241" s="83" t="s">
        <v>118</v>
      </c>
    </row>
    <row r="242" spans="5:11" x14ac:dyDescent="0.25">
      <c r="E242" s="117"/>
      <c r="F242" s="76">
        <v>1207400</v>
      </c>
      <c r="G242" s="77">
        <v>229000</v>
      </c>
    </row>
    <row r="243" spans="5:11" x14ac:dyDescent="0.25">
      <c r="F243" s="129">
        <v>592761</v>
      </c>
      <c r="G243" s="77">
        <v>63133</v>
      </c>
    </row>
    <row r="244" spans="5:11" ht="15.75" thickBot="1" x14ac:dyDescent="0.3">
      <c r="F244" s="130">
        <f>F242/F243</f>
        <v>2.036908636026999</v>
      </c>
      <c r="G244" s="127">
        <f>G242/G243</f>
        <v>3.6272630795305147</v>
      </c>
    </row>
    <row r="245" spans="5:11" x14ac:dyDescent="0.25">
      <c r="F245" s="66"/>
      <c r="G245" s="64"/>
    </row>
    <row r="246" spans="5:11" x14ac:dyDescent="0.25">
      <c r="E246" s="64"/>
    </row>
    <row r="247" spans="5:11" ht="14.25" customHeight="1" x14ac:dyDescent="0.35">
      <c r="F247" s="65"/>
      <c r="G247" s="171"/>
      <c r="H247" s="171"/>
      <c r="I247" s="171"/>
      <c r="J247" s="171"/>
      <c r="K247" s="171"/>
    </row>
    <row r="248" spans="5:11" ht="15" customHeight="1" thickBot="1" x14ac:dyDescent="0.4">
      <c r="F248" s="171"/>
      <c r="G248" s="171"/>
      <c r="H248" s="171"/>
      <c r="I248" s="171"/>
      <c r="J248" s="171"/>
      <c r="K248" s="171"/>
    </row>
    <row r="249" spans="5:11" ht="21.75" thickBot="1" x14ac:dyDescent="0.4">
      <c r="F249" s="173" t="s">
        <v>103</v>
      </c>
      <c r="G249" s="66"/>
    </row>
    <row r="250" spans="5:11" ht="15.75" thickBot="1" x14ac:dyDescent="0.3"/>
    <row r="251" spans="5:11" x14ac:dyDescent="0.25">
      <c r="G251" s="65"/>
      <c r="H251" s="123"/>
    </row>
    <row r="252" spans="5:11" x14ac:dyDescent="0.25">
      <c r="F252" s="98" t="s">
        <v>162</v>
      </c>
      <c r="G252" s="124"/>
      <c r="H252" s="1"/>
      <c r="I252" s="98" t="s">
        <v>163</v>
      </c>
      <c r="J252" s="9" t="s">
        <v>161</v>
      </c>
    </row>
    <row r="253" spans="5:11" x14ac:dyDescent="0.25">
      <c r="F253" s="1">
        <v>1.6</v>
      </c>
      <c r="G253" s="122"/>
      <c r="H253" s="122">
        <v>1</v>
      </c>
      <c r="I253" s="122"/>
    </row>
    <row r="254" spans="5:11" x14ac:dyDescent="0.25">
      <c r="G254" s="92">
        <v>-6.4699999999999994E-2</v>
      </c>
      <c r="I254" s="120"/>
    </row>
    <row r="258" spans="5:10" x14ac:dyDescent="0.25">
      <c r="G258" s="66">
        <v>-4.4299999999999999E-2</v>
      </c>
    </row>
    <row r="266" spans="5:10" x14ac:dyDescent="0.25">
      <c r="E266" s="64">
        <v>-0.1128</v>
      </c>
    </row>
    <row r="267" spans="5:10" x14ac:dyDescent="0.25">
      <c r="F267" s="121">
        <f>E266-E269</f>
        <v>4.1000000000000064E-3</v>
      </c>
    </row>
    <row r="269" spans="5:10" x14ac:dyDescent="0.25">
      <c r="E269" s="64">
        <v>-0.1169</v>
      </c>
    </row>
    <row r="270" spans="5:10" ht="15.75" thickBot="1" x14ac:dyDescent="0.3"/>
    <row r="271" spans="5:10" ht="19.5" thickBot="1" x14ac:dyDescent="0.35">
      <c r="F271" s="180" t="s">
        <v>164</v>
      </c>
      <c r="G271" s="181"/>
      <c r="H271" s="181"/>
      <c r="I271" s="181"/>
      <c r="J271" s="182"/>
    </row>
    <row r="277" spans="6:10" x14ac:dyDescent="0.25">
      <c r="F277" s="29">
        <v>646202</v>
      </c>
    </row>
    <row r="278" spans="6:10" x14ac:dyDescent="0.25">
      <c r="F278" s="29">
        <v>1152205</v>
      </c>
      <c r="J278">
        <v>-51059</v>
      </c>
    </row>
    <row r="279" spans="6:10" x14ac:dyDescent="0.25">
      <c r="F279" s="93">
        <f>F277/F278</f>
        <v>0.56083943395489522</v>
      </c>
      <c r="J279">
        <v>646202</v>
      </c>
    </row>
    <row r="280" spans="6:10" x14ac:dyDescent="0.25">
      <c r="J280" s="64">
        <f>J278/J279</f>
        <v>-7.901399252865203E-2</v>
      </c>
    </row>
    <row r="281" spans="6:10" x14ac:dyDescent="0.25">
      <c r="F281" s="29">
        <v>646202</v>
      </c>
    </row>
    <row r="282" spans="6:10" x14ac:dyDescent="0.25">
      <c r="F282" s="29">
        <v>823814</v>
      </c>
    </row>
    <row r="283" spans="6:10" x14ac:dyDescent="0.25">
      <c r="F283" s="93">
        <f>F281/F282</f>
        <v>0.78440278995015866</v>
      </c>
    </row>
    <row r="285" spans="6:10" x14ac:dyDescent="0.25">
      <c r="F285" s="29">
        <v>646202</v>
      </c>
    </row>
    <row r="286" spans="6:10" x14ac:dyDescent="0.25">
      <c r="F286" s="29">
        <v>202145</v>
      </c>
    </row>
    <row r="287" spans="6:10" x14ac:dyDescent="0.25">
      <c r="F287" s="93">
        <f>F285/F286</f>
        <v>3.1967251230552325</v>
      </c>
    </row>
    <row r="289" spans="6:10" x14ac:dyDescent="0.25">
      <c r="F289" s="29">
        <v>646202</v>
      </c>
      <c r="J289">
        <v>48988</v>
      </c>
    </row>
    <row r="290" spans="6:10" x14ac:dyDescent="0.25">
      <c r="F290" s="93">
        <v>199747</v>
      </c>
      <c r="J290">
        <v>646202</v>
      </c>
    </row>
    <row r="291" spans="6:10" x14ac:dyDescent="0.25">
      <c r="F291" s="93">
        <f>F289/F290</f>
        <v>3.2351024045417454</v>
      </c>
      <c r="J291" s="64">
        <f>J289/J290</f>
        <v>7.5809112320915126E-2</v>
      </c>
    </row>
    <row r="293" spans="6:10" ht="15.75" thickBot="1" x14ac:dyDescent="0.3"/>
    <row r="294" spans="6:10" x14ac:dyDescent="0.25">
      <c r="G294" s="56" t="s">
        <v>132</v>
      </c>
      <c r="H294" s="94" t="s">
        <v>133</v>
      </c>
    </row>
    <row r="295" spans="6:10" x14ac:dyDescent="0.25">
      <c r="G295" s="76" t="s">
        <v>134</v>
      </c>
      <c r="H295" s="77" t="s">
        <v>135</v>
      </c>
    </row>
    <row r="296" spans="6:10" x14ac:dyDescent="0.25">
      <c r="G296" s="76">
        <v>199747</v>
      </c>
      <c r="H296" s="77">
        <v>202145</v>
      </c>
    </row>
    <row r="297" spans="6:10" x14ac:dyDescent="0.25">
      <c r="G297" s="76">
        <v>646202</v>
      </c>
      <c r="H297" s="77">
        <v>646202</v>
      </c>
    </row>
    <row r="298" spans="6:10" x14ac:dyDescent="0.25">
      <c r="G298" s="145">
        <f>G296/G297*365</f>
        <v>112.82486745630624</v>
      </c>
      <c r="H298" s="79">
        <f>H296/H297*365</f>
        <v>114.17935103883924</v>
      </c>
    </row>
    <row r="299" spans="6:10" ht="15.75" thickBot="1" x14ac:dyDescent="0.3">
      <c r="G299" s="146" t="s">
        <v>136</v>
      </c>
      <c r="H299" s="147" t="s">
        <v>136</v>
      </c>
    </row>
    <row r="300" spans="6:10" ht="15.75" thickBot="1" x14ac:dyDescent="0.3"/>
    <row r="301" spans="6:10" x14ac:dyDescent="0.25">
      <c r="G301" s="141">
        <v>646202</v>
      </c>
    </row>
    <row r="302" spans="6:10" x14ac:dyDescent="0.25">
      <c r="G302" s="53">
        <v>1152205</v>
      </c>
    </row>
    <row r="303" spans="6:10" x14ac:dyDescent="0.25">
      <c r="G303" s="142">
        <f>G301/G302</f>
        <v>0.56083943395489522</v>
      </c>
    </row>
    <row r="304" spans="6:10" x14ac:dyDescent="0.25">
      <c r="G304" s="143">
        <v>-7.5799999999999999E-3</v>
      </c>
    </row>
    <row r="305" spans="6:9" ht="15.75" thickBot="1" x14ac:dyDescent="0.3">
      <c r="G305" s="144">
        <f>G303*G304</f>
        <v>-4.251162909378106E-3</v>
      </c>
    </row>
    <row r="307" spans="6:9" x14ac:dyDescent="0.25">
      <c r="I307" s="29"/>
    </row>
    <row r="308" spans="6:9" ht="15.75" thickBot="1" x14ac:dyDescent="0.3"/>
    <row r="309" spans="6:9" ht="19.5" thickBot="1" x14ac:dyDescent="0.35">
      <c r="F309" s="180" t="s">
        <v>165</v>
      </c>
      <c r="G309" s="181"/>
      <c r="H309" s="182"/>
      <c r="I309" s="29"/>
    </row>
    <row r="310" spans="6:9" ht="15.75" thickBot="1" x14ac:dyDescent="0.3"/>
    <row r="311" spans="6:9" x14ac:dyDescent="0.25">
      <c r="F311" s="132" t="s">
        <v>138</v>
      </c>
      <c r="G311" s="132" t="s">
        <v>145</v>
      </c>
    </row>
    <row r="312" spans="6:9" x14ac:dyDescent="0.25">
      <c r="F312" s="133" t="s">
        <v>139</v>
      </c>
      <c r="G312" s="133" t="s">
        <v>140</v>
      </c>
    </row>
    <row r="313" spans="6:9" x14ac:dyDescent="0.25">
      <c r="F313" s="133">
        <v>-169967</v>
      </c>
      <c r="G313" s="133">
        <v>-3.33</v>
      </c>
    </row>
    <row r="314" spans="6:9" x14ac:dyDescent="0.25">
      <c r="F314" s="133">
        <v>51000</v>
      </c>
      <c r="G314" s="133">
        <v>18.079999999999998</v>
      </c>
    </row>
    <row r="315" spans="6:9" ht="15.75" thickBot="1" x14ac:dyDescent="0.3">
      <c r="F315" s="134">
        <f>F313/F314</f>
        <v>-3.332686274509804</v>
      </c>
      <c r="G315" s="135">
        <f>G313/G314</f>
        <v>-0.18418141592920356</v>
      </c>
    </row>
    <row r="316" spans="6:9" ht="15.75" thickBot="1" x14ac:dyDescent="0.3"/>
    <row r="317" spans="6:9" x14ac:dyDescent="0.25">
      <c r="F317" s="132" t="s">
        <v>148</v>
      </c>
      <c r="G317" s="132" t="s">
        <v>146</v>
      </c>
    </row>
    <row r="318" spans="6:9" x14ac:dyDescent="0.25">
      <c r="F318" s="133" t="s">
        <v>142</v>
      </c>
      <c r="G318" s="133" t="s">
        <v>143</v>
      </c>
    </row>
    <row r="319" spans="6:9" x14ac:dyDescent="0.25">
      <c r="F319" s="133">
        <v>18.079999999999998</v>
      </c>
      <c r="G319" s="133">
        <v>559444</v>
      </c>
    </row>
    <row r="320" spans="6:9" x14ac:dyDescent="0.25">
      <c r="F320" s="133">
        <v>-3.33</v>
      </c>
      <c r="G320" s="133">
        <v>51000</v>
      </c>
    </row>
    <row r="321" spans="6:7" x14ac:dyDescent="0.25">
      <c r="F321" s="136">
        <f>F319/F320</f>
        <v>-5.4294294294294287</v>
      </c>
      <c r="G321" s="136">
        <f>G319/G320</f>
        <v>10.969490196078432</v>
      </c>
    </row>
    <row r="322" spans="6:7" ht="15.75" thickBot="1" x14ac:dyDescent="0.3">
      <c r="F322" s="137" t="s">
        <v>141</v>
      </c>
      <c r="G322" s="137"/>
    </row>
    <row r="323" spans="6:7" ht="15.75" thickBot="1" x14ac:dyDescent="0.3"/>
    <row r="324" spans="6:7" x14ac:dyDescent="0.25">
      <c r="F324" s="132" t="s">
        <v>144</v>
      </c>
      <c r="G324" s="138" t="s">
        <v>149</v>
      </c>
    </row>
    <row r="325" spans="6:7" x14ac:dyDescent="0.25">
      <c r="F325" s="133" t="s">
        <v>147</v>
      </c>
      <c r="G325" s="139" t="s">
        <v>150</v>
      </c>
    </row>
    <row r="326" spans="6:7" x14ac:dyDescent="0.25">
      <c r="F326" s="133">
        <v>18.079999999999998</v>
      </c>
      <c r="G326" s="139" t="s">
        <v>166</v>
      </c>
    </row>
    <row r="327" spans="6:7" x14ac:dyDescent="0.25">
      <c r="F327" s="133">
        <v>10.97</v>
      </c>
      <c r="G327" s="139"/>
    </row>
    <row r="328" spans="6:7" ht="15.75" thickBot="1" x14ac:dyDescent="0.3">
      <c r="F328" s="134">
        <f>F326/F327</f>
        <v>1.6481312670920689</v>
      </c>
      <c r="G328" s="140"/>
    </row>
  </sheetData>
  <mergeCells count="24">
    <mergeCell ref="F211:J211"/>
    <mergeCell ref="F309:H309"/>
    <mergeCell ref="F271:J271"/>
    <mergeCell ref="F219:G219"/>
    <mergeCell ref="F220:G220"/>
    <mergeCell ref="F221:G221"/>
    <mergeCell ref="F222:G222"/>
    <mergeCell ref="F223:G223"/>
    <mergeCell ref="F224:G224"/>
    <mergeCell ref="F165:L165"/>
    <mergeCell ref="F5:L5"/>
    <mergeCell ref="F6:L6"/>
    <mergeCell ref="I7:J7"/>
    <mergeCell ref="K7:L7"/>
    <mergeCell ref="F164:L164"/>
    <mergeCell ref="F51:H51"/>
    <mergeCell ref="F64:G64"/>
    <mergeCell ref="F68:G68"/>
    <mergeCell ref="F73:J73"/>
    <mergeCell ref="F75:J75"/>
    <mergeCell ref="F109:J109"/>
    <mergeCell ref="F137:G137"/>
    <mergeCell ref="F143:G143"/>
    <mergeCell ref="I137:J137"/>
  </mergeCells>
  <pageMargins left="0.7" right="0.7" top="0.75" bottom="0.75" header="0.3" footer="0.3"/>
  <pageSetup paperSize="9" scale="72" fitToHeight="0"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5:Q319"/>
  <sheetViews>
    <sheetView rightToLeft="1" topLeftCell="E294" workbookViewId="0">
      <selection activeCell="T331" sqref="T331"/>
    </sheetView>
  </sheetViews>
  <sheetFormatPr defaultRowHeight="15" x14ac:dyDescent="0.25"/>
  <cols>
    <col min="6" max="6" width="41.5703125" bestFit="1" customWidth="1"/>
    <col min="7" max="7" width="28" bestFit="1" customWidth="1"/>
    <col min="8" max="8" width="15.28515625" bestFit="1" customWidth="1"/>
    <col min="9" max="9" width="18" bestFit="1" customWidth="1"/>
    <col min="10" max="10" width="12.140625" customWidth="1"/>
    <col min="11" max="11" width="11.140625" bestFit="1" customWidth="1"/>
    <col min="12" max="12" width="12.7109375" bestFit="1" customWidth="1"/>
    <col min="17" max="17" width="10.140625" bestFit="1" customWidth="1"/>
  </cols>
  <sheetData>
    <row r="5" spans="6:12" ht="15.75" thickBot="1" x14ac:dyDescent="0.3"/>
    <row r="6" spans="6:12" ht="21.75" thickBot="1" x14ac:dyDescent="0.4">
      <c r="F6" s="200" t="s">
        <v>92</v>
      </c>
      <c r="G6" s="201"/>
      <c r="H6" s="201"/>
      <c r="I6" s="201"/>
      <c r="J6" s="201"/>
      <c r="K6" s="201"/>
      <c r="L6" s="202"/>
    </row>
    <row r="7" spans="6:12" x14ac:dyDescent="0.25">
      <c r="F7" s="203" t="s">
        <v>74</v>
      </c>
      <c r="G7" s="203"/>
      <c r="H7" s="203"/>
      <c r="I7" s="203"/>
      <c r="J7" s="203"/>
      <c r="K7" s="203"/>
      <c r="L7" s="203"/>
    </row>
    <row r="8" spans="6:12" x14ac:dyDescent="0.25">
      <c r="F8" s="1"/>
      <c r="G8" s="2" t="s">
        <v>0</v>
      </c>
      <c r="H8" s="2" t="s">
        <v>0</v>
      </c>
      <c r="I8" s="183" t="s">
        <v>1</v>
      </c>
      <c r="J8" s="183"/>
      <c r="K8" s="183" t="s">
        <v>2</v>
      </c>
      <c r="L8" s="183"/>
    </row>
    <row r="9" spans="6:12" x14ac:dyDescent="0.25">
      <c r="F9" s="21" t="s">
        <v>36</v>
      </c>
      <c r="G9" s="21">
        <v>2018</v>
      </c>
      <c r="H9" s="21">
        <v>2019</v>
      </c>
      <c r="I9" s="21">
        <v>2018</v>
      </c>
      <c r="J9" s="21">
        <v>2019</v>
      </c>
      <c r="K9" s="21" t="s">
        <v>3</v>
      </c>
      <c r="L9" s="21" t="s">
        <v>4</v>
      </c>
    </row>
    <row r="10" spans="6:12" x14ac:dyDescent="0.25">
      <c r="F10" s="5" t="s">
        <v>37</v>
      </c>
      <c r="G10" s="10" t="s">
        <v>71</v>
      </c>
      <c r="H10" s="10" t="s">
        <v>71</v>
      </c>
      <c r="I10" s="22" t="s">
        <v>69</v>
      </c>
      <c r="J10" s="22" t="s">
        <v>69</v>
      </c>
      <c r="K10" s="10" t="s">
        <v>71</v>
      </c>
      <c r="L10" s="10" t="s">
        <v>69</v>
      </c>
    </row>
    <row r="11" spans="6:12" x14ac:dyDescent="0.25">
      <c r="F11" s="1" t="s">
        <v>17</v>
      </c>
      <c r="G11" s="1">
        <v>96482</v>
      </c>
      <c r="H11" s="1">
        <v>105422</v>
      </c>
      <c r="I11" s="23">
        <f>G11/G23*100</f>
        <v>8.3736835025017253</v>
      </c>
      <c r="J11" s="23">
        <f>H11/H23*100</f>
        <v>9.4219912002309414</v>
      </c>
      <c r="K11" s="1">
        <f>H11-G11</f>
        <v>8940</v>
      </c>
      <c r="L11" s="23">
        <f>K11/G11*100</f>
        <v>9.2659770734437519</v>
      </c>
    </row>
    <row r="12" spans="6:12" x14ac:dyDescent="0.25">
      <c r="F12" s="3" t="s">
        <v>38</v>
      </c>
      <c r="G12" s="1">
        <v>615672</v>
      </c>
      <c r="H12" s="1">
        <v>581421</v>
      </c>
      <c r="I12" s="23">
        <f>G12/G23*100</f>
        <v>53.434241302545992</v>
      </c>
      <c r="J12" s="23">
        <f>H12/H23*100</f>
        <v>51.963950082805056</v>
      </c>
      <c r="K12" s="1">
        <f t="shared" ref="K12:K23" si="0">H12-G12</f>
        <v>-34251</v>
      </c>
      <c r="L12" s="23">
        <f>K12/G12*100</f>
        <v>-5.5631894905079324</v>
      </c>
    </row>
    <row r="13" spans="6:12" x14ac:dyDescent="0.25">
      <c r="F13" s="3" t="s">
        <v>52</v>
      </c>
      <c r="G13" s="1">
        <v>0</v>
      </c>
      <c r="H13" s="1">
        <v>7385</v>
      </c>
      <c r="I13" s="23">
        <f>G13/G23*100</f>
        <v>0</v>
      </c>
      <c r="J13" s="23">
        <f>H13/H23*100</f>
        <v>0.66002736633440373</v>
      </c>
      <c r="K13" s="1">
        <f t="shared" si="0"/>
        <v>7385</v>
      </c>
      <c r="L13" s="23"/>
    </row>
    <row r="14" spans="6:12" x14ac:dyDescent="0.25">
      <c r="F14" s="3" t="s">
        <v>39</v>
      </c>
      <c r="G14" s="1">
        <v>1280</v>
      </c>
      <c r="H14" s="1">
        <v>2767</v>
      </c>
      <c r="I14" s="23">
        <f>G14/G23*100</f>
        <v>0.11109134225246375</v>
      </c>
      <c r="J14" s="23">
        <f>H14/H23*100</f>
        <v>0.24729799900437308</v>
      </c>
      <c r="K14" s="1">
        <f t="shared" si="0"/>
        <v>1487</v>
      </c>
      <c r="L14" s="23">
        <f>K14/G14*100</f>
        <v>116.17187499999999</v>
      </c>
    </row>
    <row r="15" spans="6:12" x14ac:dyDescent="0.25">
      <c r="F15" s="3" t="s">
        <v>75</v>
      </c>
      <c r="G15" s="1">
        <v>10380</v>
      </c>
      <c r="H15" s="1">
        <v>8696</v>
      </c>
      <c r="I15" s="23">
        <f>G15/G23*100</f>
        <v>0.90088135357857324</v>
      </c>
      <c r="J15" s="23">
        <f>H15/H23*100</f>
        <v>0.77719674714204123</v>
      </c>
      <c r="K15" s="1">
        <f t="shared" si="0"/>
        <v>-1684</v>
      </c>
      <c r="L15" s="23">
        <f t="shared" ref="L15:L16" si="1">K15/G15*100</f>
        <v>-16.223506743737957</v>
      </c>
    </row>
    <row r="16" spans="6:12" x14ac:dyDescent="0.25">
      <c r="F16" s="5"/>
      <c r="G16" s="2">
        <f>SUM(G11:G15)</f>
        <v>723814</v>
      </c>
      <c r="H16" s="2">
        <f>SUM(H11:H15)</f>
        <v>705691</v>
      </c>
      <c r="I16" s="24">
        <f>G16/G23*100</f>
        <v>62.819897500878753</v>
      </c>
      <c r="J16" s="24">
        <f>H16/H23*100</f>
        <v>63.070463395516818</v>
      </c>
      <c r="K16" s="2">
        <f t="shared" si="0"/>
        <v>-18123</v>
      </c>
      <c r="L16" s="24">
        <f t="shared" si="1"/>
        <v>-2.5038200421655286</v>
      </c>
    </row>
    <row r="17" spans="6:12" x14ac:dyDescent="0.25">
      <c r="F17" s="2" t="s">
        <v>40</v>
      </c>
      <c r="G17" s="1"/>
      <c r="H17" s="1"/>
      <c r="I17" s="1"/>
      <c r="J17" s="1"/>
      <c r="K17" s="1"/>
      <c r="L17" s="23"/>
    </row>
    <row r="18" spans="6:12" x14ac:dyDescent="0.25">
      <c r="F18" s="1" t="s">
        <v>31</v>
      </c>
      <c r="G18" s="1">
        <v>26499</v>
      </c>
      <c r="H18" s="1">
        <v>39506</v>
      </c>
      <c r="I18" s="23">
        <f>G18/G23*100</f>
        <v>2.2998511549594038</v>
      </c>
      <c r="J18" s="23">
        <f>H18/H23*100</f>
        <v>3.5308112571979624</v>
      </c>
      <c r="K18" s="1">
        <f t="shared" si="0"/>
        <v>13007</v>
      </c>
      <c r="L18" s="23">
        <f>K18/G18*10</f>
        <v>4.9084871127212351</v>
      </c>
    </row>
    <row r="19" spans="6:12" x14ac:dyDescent="0.25">
      <c r="F19" s="1" t="s">
        <v>41</v>
      </c>
      <c r="G19" s="1">
        <v>199747</v>
      </c>
      <c r="H19" s="1">
        <v>223630</v>
      </c>
      <c r="I19" s="23">
        <f>G19/G23*100</f>
        <v>17.336064328830371</v>
      </c>
      <c r="J19" s="23">
        <f>H19/H23*100</f>
        <v>19.98671901602745</v>
      </c>
      <c r="K19" s="1">
        <f t="shared" si="0"/>
        <v>23883</v>
      </c>
      <c r="L19" s="23">
        <f t="shared" ref="L19:L20" si="2">K19/G19*10</f>
        <v>1.195662513079045</v>
      </c>
    </row>
    <row r="20" spans="6:12" x14ac:dyDescent="0.25">
      <c r="F20" s="1" t="s">
        <v>42</v>
      </c>
      <c r="G20" s="1">
        <v>202145</v>
      </c>
      <c r="H20" s="1">
        <v>150066</v>
      </c>
      <c r="I20" s="23">
        <f>G20/G23*100</f>
        <v>17.544187015331474</v>
      </c>
      <c r="J20" s="23">
        <f>H20/H23*100</f>
        <v>13.41200633125777</v>
      </c>
      <c r="K20" s="1">
        <f t="shared" si="0"/>
        <v>-52079</v>
      </c>
      <c r="L20" s="23">
        <f t="shared" si="2"/>
        <v>-2.576318978950753</v>
      </c>
    </row>
    <row r="21" spans="6:12" x14ac:dyDescent="0.25">
      <c r="F21" s="1" t="s">
        <v>5</v>
      </c>
      <c r="G21" s="101">
        <v>0</v>
      </c>
      <c r="H21" s="101">
        <v>0</v>
      </c>
      <c r="I21" s="23">
        <f>G21/G23*100</f>
        <v>0</v>
      </c>
      <c r="J21" s="10">
        <v>0</v>
      </c>
      <c r="K21" s="1">
        <f t="shared" si="0"/>
        <v>0</v>
      </c>
      <c r="L21" s="23">
        <v>0</v>
      </c>
    </row>
    <row r="22" spans="6:12" x14ac:dyDescent="0.25">
      <c r="F22" s="2"/>
      <c r="G22" s="2">
        <f>SUM(G18:G21)</f>
        <v>428391</v>
      </c>
      <c r="H22" s="2">
        <f>SUM(H18:H21)</f>
        <v>413202</v>
      </c>
      <c r="I22" s="24">
        <f>G22/G23*100</f>
        <v>37.180102499121247</v>
      </c>
      <c r="J22" s="24">
        <f>H22/H23*100</f>
        <v>36.929536604483182</v>
      </c>
      <c r="K22" s="2">
        <f t="shared" si="0"/>
        <v>-15189</v>
      </c>
      <c r="L22" s="24">
        <f>K22/G22*100</f>
        <v>-3.5455926945243945</v>
      </c>
    </row>
    <row r="23" spans="6:12" x14ac:dyDescent="0.25">
      <c r="F23" s="5" t="s">
        <v>43</v>
      </c>
      <c r="G23" s="2">
        <f>G16+G22</f>
        <v>1152205</v>
      </c>
      <c r="H23" s="2">
        <f>H16+H22</f>
        <v>1118893</v>
      </c>
      <c r="I23" s="21">
        <v>100</v>
      </c>
      <c r="J23" s="21">
        <v>100</v>
      </c>
      <c r="K23" s="2">
        <f t="shared" si="0"/>
        <v>-33312</v>
      </c>
      <c r="L23" s="24">
        <f>K23/G23*100</f>
        <v>-2.891152182120369</v>
      </c>
    </row>
    <row r="24" spans="6:12" x14ac:dyDescent="0.25">
      <c r="F24" s="21" t="s">
        <v>44</v>
      </c>
      <c r="G24" s="21"/>
      <c r="H24" s="1"/>
      <c r="I24" s="21"/>
      <c r="J24" s="21"/>
      <c r="K24" s="2"/>
      <c r="L24" s="23"/>
    </row>
    <row r="25" spans="6:12" x14ac:dyDescent="0.25">
      <c r="F25" s="5" t="s">
        <v>7</v>
      </c>
      <c r="G25" s="1"/>
      <c r="H25" s="1"/>
      <c r="I25" s="1"/>
      <c r="J25" s="1"/>
      <c r="K25" s="1"/>
      <c r="L25" s="23"/>
    </row>
    <row r="26" spans="6:12" x14ac:dyDescent="0.25">
      <c r="F26" s="4" t="s">
        <v>8</v>
      </c>
      <c r="G26" s="1">
        <v>510000</v>
      </c>
      <c r="H26" s="1">
        <v>510000</v>
      </c>
      <c r="I26" s="23">
        <f>G26/G49*100</f>
        <v>44.262956678716023</v>
      </c>
      <c r="J26" s="23">
        <f>H26/H49*100</f>
        <v>45.580765989241151</v>
      </c>
      <c r="K26" s="1">
        <f>H26-G26</f>
        <v>0</v>
      </c>
      <c r="L26" s="23">
        <f>K26/G26*100</f>
        <v>0</v>
      </c>
    </row>
    <row r="27" spans="6:12" x14ac:dyDescent="0.25">
      <c r="F27" s="4" t="s">
        <v>27</v>
      </c>
      <c r="G27" s="1">
        <v>131306</v>
      </c>
      <c r="H27" s="1">
        <v>4512</v>
      </c>
      <c r="I27" s="23">
        <f>G27/G49*100</f>
        <v>11.396062332657817</v>
      </c>
      <c r="J27" s="23">
        <f>H27/H49*100</f>
        <v>0.40325571792834525</v>
      </c>
      <c r="K27" s="1">
        <f t="shared" ref="K27:K50" si="3">H27-G27</f>
        <v>-126794</v>
      </c>
      <c r="L27" s="23">
        <f t="shared" ref="L27:L32" si="4">K27/G27*100</f>
        <v>-96.563751846831067</v>
      </c>
    </row>
    <row r="28" spans="6:12" x14ac:dyDescent="0.25">
      <c r="F28" s="4" t="s">
        <v>28</v>
      </c>
      <c r="G28" s="1">
        <v>58494</v>
      </c>
      <c r="H28" s="1">
        <v>58494</v>
      </c>
      <c r="I28" s="23">
        <f>G28/G49*100</f>
        <v>5.0767007607153243</v>
      </c>
      <c r="J28" s="23">
        <f>H28/H49*100</f>
        <v>5.2278457368130828</v>
      </c>
      <c r="K28" s="1">
        <f t="shared" si="3"/>
        <v>0</v>
      </c>
      <c r="L28" s="23">
        <f t="shared" si="4"/>
        <v>0</v>
      </c>
    </row>
    <row r="29" spans="6:12" x14ac:dyDescent="0.25">
      <c r="F29" s="4" t="s">
        <v>29</v>
      </c>
      <c r="G29" s="1">
        <v>-11502</v>
      </c>
      <c r="H29" s="1">
        <v>-11502</v>
      </c>
      <c r="I29" s="23">
        <f>G29/G49*100</f>
        <v>-0.99825985827174857</v>
      </c>
      <c r="J29" s="23">
        <f>H29/H49*100</f>
        <v>-1.0279803341338269</v>
      </c>
      <c r="K29" s="1">
        <f t="shared" si="3"/>
        <v>0</v>
      </c>
      <c r="L29" s="23">
        <f t="shared" si="4"/>
        <v>0</v>
      </c>
    </row>
    <row r="30" spans="6:12" x14ac:dyDescent="0.25">
      <c r="F30" s="4" t="s">
        <v>30</v>
      </c>
      <c r="G30" s="1">
        <v>-126793</v>
      </c>
      <c r="H30" s="1">
        <v>-26828</v>
      </c>
      <c r="I30" s="23">
        <f>G30/G49*100</f>
        <v>-11.004378561106748</v>
      </c>
      <c r="J30" s="23">
        <f>H30/H49*100</f>
        <v>-2.3977270391360035</v>
      </c>
      <c r="K30" s="1">
        <f t="shared" si="3"/>
        <v>99965</v>
      </c>
      <c r="L30" s="23">
        <f t="shared" si="4"/>
        <v>-78.84110321547719</v>
      </c>
    </row>
    <row r="31" spans="6:12" x14ac:dyDescent="0.25">
      <c r="F31" s="4" t="s">
        <v>51</v>
      </c>
      <c r="G31" s="1">
        <v>-2061</v>
      </c>
      <c r="H31" s="1">
        <v>-6618</v>
      </c>
      <c r="I31" s="23">
        <f>G31/G49*100</f>
        <v>-0.17887441904869361</v>
      </c>
      <c r="J31" s="23">
        <f>H31/H49*100</f>
        <v>-0.59147746924862343</v>
      </c>
      <c r="K31" s="1">
        <f t="shared" si="3"/>
        <v>-4557</v>
      </c>
      <c r="L31" s="23">
        <f t="shared" si="4"/>
        <v>221.10625909752545</v>
      </c>
    </row>
    <row r="32" spans="6:12" x14ac:dyDescent="0.25">
      <c r="F32" s="5" t="s">
        <v>45</v>
      </c>
      <c r="G32" s="2">
        <f>SUM(G26:G31)</f>
        <v>559444</v>
      </c>
      <c r="H32" s="2">
        <f>SUM(H26:H31)</f>
        <v>528058</v>
      </c>
      <c r="I32" s="24">
        <f>G32/G49*100</f>
        <v>48.55420693366198</v>
      </c>
      <c r="J32" s="24">
        <f>H32/H49*100</f>
        <v>47.19468260146413</v>
      </c>
      <c r="K32" s="2">
        <f t="shared" si="3"/>
        <v>-31386</v>
      </c>
      <c r="L32" s="24">
        <f t="shared" si="4"/>
        <v>-5.6102129971900672</v>
      </c>
    </row>
    <row r="33" spans="6:12" x14ac:dyDescent="0.25">
      <c r="F33" s="5" t="s">
        <v>47</v>
      </c>
      <c r="G33" s="1"/>
      <c r="H33" s="1"/>
      <c r="I33" s="1"/>
      <c r="J33" s="1"/>
      <c r="K33" s="1">
        <f t="shared" si="3"/>
        <v>0</v>
      </c>
      <c r="L33" s="23"/>
    </row>
    <row r="34" spans="6:12" x14ac:dyDescent="0.25">
      <c r="F34" s="4" t="s">
        <v>53</v>
      </c>
      <c r="G34" s="7">
        <v>134902</v>
      </c>
      <c r="H34" s="1">
        <v>89805</v>
      </c>
      <c r="I34" s="23">
        <f>G34/G49*100</f>
        <v>11.708159572298332</v>
      </c>
      <c r="J34" s="23">
        <f>H34/H49*100</f>
        <v>8.0262366463996102</v>
      </c>
      <c r="K34" s="1">
        <f t="shared" si="3"/>
        <v>-45097</v>
      </c>
      <c r="L34" s="23">
        <f>K34/G34*100</f>
        <v>-33.429452491438227</v>
      </c>
    </row>
    <row r="35" spans="6:12" x14ac:dyDescent="0.25">
      <c r="F35" s="4" t="s">
        <v>26</v>
      </c>
      <c r="G35" s="7">
        <v>58325</v>
      </c>
      <c r="H35" s="1">
        <v>55554</v>
      </c>
      <c r="I35" s="23">
        <f>G35/G49*100</f>
        <v>5.0620332319335537</v>
      </c>
      <c r="J35" s="23">
        <f>H35/H49*100</f>
        <v>4.9650860269927506</v>
      </c>
      <c r="K35" s="1">
        <f t="shared" si="3"/>
        <v>-2771</v>
      </c>
      <c r="L35" s="23">
        <f t="shared" ref="L35:L38" si="5">K35/G35*100</f>
        <v>-4.7509644234890702</v>
      </c>
    </row>
    <row r="36" spans="6:12" x14ac:dyDescent="0.25">
      <c r="F36" s="1" t="s">
        <v>35</v>
      </c>
      <c r="G36" s="7">
        <v>84</v>
      </c>
      <c r="H36" s="1">
        <v>6979</v>
      </c>
      <c r="I36" s="23">
        <f>G36/G49*100</f>
        <v>7.2903693353179345E-3</v>
      </c>
      <c r="J36" s="23">
        <f>H36/H49*100</f>
        <v>0.62374150164492936</v>
      </c>
      <c r="K36" s="1">
        <f t="shared" si="3"/>
        <v>6895</v>
      </c>
      <c r="L36" s="23">
        <f t="shared" si="5"/>
        <v>8208.3333333333321</v>
      </c>
    </row>
    <row r="37" spans="6:12" x14ac:dyDescent="0.25">
      <c r="F37" s="1" t="s">
        <v>33</v>
      </c>
      <c r="G37" s="7">
        <v>633</v>
      </c>
      <c r="H37" s="1">
        <v>647</v>
      </c>
      <c r="I37" s="23">
        <f>G37/G49*100</f>
        <v>5.4938140348288714E-2</v>
      </c>
      <c r="J37" s="23">
        <f>H37/H49*100</f>
        <v>5.7825010970664753E-2</v>
      </c>
      <c r="K37" s="1">
        <f t="shared" si="3"/>
        <v>14</v>
      </c>
      <c r="L37" s="23">
        <f t="shared" si="5"/>
        <v>2.2116903633491312</v>
      </c>
    </row>
    <row r="38" spans="6:12" x14ac:dyDescent="0.25">
      <c r="F38" s="5"/>
      <c r="G38" s="2">
        <f>SUM(G34:G37)</f>
        <v>193944</v>
      </c>
      <c r="H38" s="2">
        <f>SUM(H34:H37)</f>
        <v>152985</v>
      </c>
      <c r="I38" s="24">
        <f>G38/G49*100</f>
        <v>16.832421313915493</v>
      </c>
      <c r="J38" s="24">
        <f>H38/H49*100</f>
        <v>13.672889186007955</v>
      </c>
      <c r="K38" s="2">
        <f t="shared" si="3"/>
        <v>-40959</v>
      </c>
      <c r="L38" s="24">
        <f t="shared" si="5"/>
        <v>-21.11898279915852</v>
      </c>
    </row>
    <row r="39" spans="6:12" x14ac:dyDescent="0.25">
      <c r="F39" s="2" t="s">
        <v>48</v>
      </c>
      <c r="G39" s="1"/>
      <c r="H39" s="1"/>
      <c r="I39" s="1"/>
      <c r="J39" s="1"/>
      <c r="K39" s="1"/>
      <c r="L39" s="23"/>
    </row>
    <row r="40" spans="6:12" x14ac:dyDescent="0.25">
      <c r="F40" s="4" t="s">
        <v>6</v>
      </c>
      <c r="G40" s="1">
        <v>214397</v>
      </c>
      <c r="H40" s="1">
        <v>209769</v>
      </c>
      <c r="I40" s="23">
        <f>G40/G49*100</f>
        <v>18.607539456954274</v>
      </c>
      <c r="J40" s="23">
        <f>H40/H49*100</f>
        <v>18.747905295680642</v>
      </c>
      <c r="K40" s="1">
        <f t="shared" si="3"/>
        <v>-4628</v>
      </c>
      <c r="L40" s="23">
        <f>K40/G40*100</f>
        <v>-2.1586122940153079</v>
      </c>
    </row>
    <row r="41" spans="6:12" x14ac:dyDescent="0.25">
      <c r="F41" s="4" t="s">
        <v>20</v>
      </c>
      <c r="G41" s="1">
        <v>0</v>
      </c>
      <c r="H41" s="1">
        <v>0</v>
      </c>
      <c r="I41" s="23">
        <f>G41/G49*100</f>
        <v>0</v>
      </c>
      <c r="J41" s="23">
        <f>H41/H49*100</f>
        <v>0</v>
      </c>
      <c r="K41" s="1">
        <f t="shared" si="3"/>
        <v>0</v>
      </c>
      <c r="L41" s="23">
        <v>0</v>
      </c>
    </row>
    <row r="42" spans="6:12" x14ac:dyDescent="0.25">
      <c r="F42" s="4" t="s">
        <v>22</v>
      </c>
      <c r="G42" s="1">
        <v>0</v>
      </c>
      <c r="H42" s="1">
        <v>0</v>
      </c>
      <c r="I42" s="23">
        <f>G42/G49*100</f>
        <v>0</v>
      </c>
      <c r="J42" s="23">
        <f>H42/H49*100</f>
        <v>0</v>
      </c>
      <c r="K42" s="1">
        <f t="shared" si="3"/>
        <v>0</v>
      </c>
      <c r="L42" s="23">
        <v>0</v>
      </c>
    </row>
    <row r="43" spans="6:12" x14ac:dyDescent="0.25">
      <c r="F43" s="4" t="s">
        <v>21</v>
      </c>
      <c r="G43" s="1">
        <v>7416</v>
      </c>
      <c r="H43" s="1">
        <v>0</v>
      </c>
      <c r="I43" s="23">
        <f>G43/G49*100</f>
        <v>0.64363546417521189</v>
      </c>
      <c r="J43" s="23">
        <f>H43/H49*100</f>
        <v>0</v>
      </c>
      <c r="K43" s="1">
        <f t="shared" si="3"/>
        <v>-7416</v>
      </c>
      <c r="L43" s="23">
        <f>K43/G43*100</f>
        <v>-100</v>
      </c>
    </row>
    <row r="44" spans="6:12" x14ac:dyDescent="0.25">
      <c r="F44" s="4" t="s">
        <v>23</v>
      </c>
      <c r="G44" s="1">
        <v>0</v>
      </c>
      <c r="H44" s="1">
        <v>0</v>
      </c>
      <c r="I44" s="23">
        <v>0</v>
      </c>
      <c r="J44" s="10">
        <v>0</v>
      </c>
      <c r="K44" s="10">
        <f t="shared" si="3"/>
        <v>0</v>
      </c>
      <c r="L44" s="23">
        <v>0</v>
      </c>
    </row>
    <row r="45" spans="6:12" x14ac:dyDescent="0.25">
      <c r="F45" s="4" t="s">
        <v>24</v>
      </c>
      <c r="G45" s="1">
        <v>176876</v>
      </c>
      <c r="H45" s="1">
        <v>227456</v>
      </c>
      <c r="I45" s="23">
        <f>G45/G49*100</f>
        <v>15.351087697067797</v>
      </c>
      <c r="J45" s="23">
        <f>H45/H49*100</f>
        <v>20.328664134997716</v>
      </c>
      <c r="K45" s="1">
        <f t="shared" si="3"/>
        <v>50580</v>
      </c>
      <c r="L45" s="23">
        <f>K45/G45*100</f>
        <v>28.596304755874169</v>
      </c>
    </row>
    <row r="46" spans="6:12" x14ac:dyDescent="0.25">
      <c r="F46" s="4" t="s">
        <v>34</v>
      </c>
      <c r="G46" s="1">
        <v>128</v>
      </c>
      <c r="H46" s="1">
        <v>625</v>
      </c>
      <c r="I46" s="23">
        <f>G46/G49*100</f>
        <v>1.1109134225246375E-2</v>
      </c>
      <c r="J46" s="23">
        <f>H46/H49*100</f>
        <v>5.5858781849560238E-2</v>
      </c>
      <c r="K46" s="1">
        <f t="shared" si="3"/>
        <v>497</v>
      </c>
      <c r="L46" s="23">
        <f>K46/G46*100</f>
        <v>388.28125</v>
      </c>
    </row>
    <row r="47" spans="6:12" x14ac:dyDescent="0.25">
      <c r="F47" s="2"/>
      <c r="G47" s="2">
        <f>SUM(G40:G46)</f>
        <v>398817</v>
      </c>
      <c r="H47" s="2">
        <f>SUM(H40:H46)</f>
        <v>437850</v>
      </c>
      <c r="I47" s="24">
        <f>G47/G49*100</f>
        <v>34.61337175242253</v>
      </c>
      <c r="J47" s="24">
        <f>H47/H49*100</f>
        <v>39.13242821252792</v>
      </c>
      <c r="K47" s="2">
        <f t="shared" si="3"/>
        <v>39033</v>
      </c>
      <c r="L47" s="24">
        <f t="shared" ref="L47:L50" si="6">K47/G47*100</f>
        <v>9.7871956310789159</v>
      </c>
    </row>
    <row r="48" spans="6:12" x14ac:dyDescent="0.25">
      <c r="F48" s="5" t="s">
        <v>49</v>
      </c>
      <c r="G48" s="2">
        <f>G38+G47</f>
        <v>592761</v>
      </c>
      <c r="H48" s="2">
        <f>H47+H38</f>
        <v>590835</v>
      </c>
      <c r="I48" s="24">
        <f>G48/G49*100</f>
        <v>51.44579306633802</v>
      </c>
      <c r="J48" s="24">
        <f>H48/H49*100</f>
        <v>52.805317398535877</v>
      </c>
      <c r="K48" s="2">
        <f t="shared" si="3"/>
        <v>-1926</v>
      </c>
      <c r="L48" s="24">
        <f t="shared" si="6"/>
        <v>-0.32492016175153227</v>
      </c>
    </row>
    <row r="49" spans="6:12" x14ac:dyDescent="0.25">
      <c r="F49" s="5" t="s">
        <v>46</v>
      </c>
      <c r="G49" s="2">
        <f>G48+G32</f>
        <v>1152205</v>
      </c>
      <c r="H49" s="2">
        <f>H48+H32</f>
        <v>1118893</v>
      </c>
      <c r="I49" s="21">
        <v>100</v>
      </c>
      <c r="J49" s="21">
        <v>100</v>
      </c>
      <c r="K49" s="2">
        <f t="shared" si="3"/>
        <v>-33312</v>
      </c>
      <c r="L49" s="24">
        <f t="shared" si="6"/>
        <v>-2.891152182120369</v>
      </c>
    </row>
    <row r="50" spans="6:12" x14ac:dyDescent="0.25">
      <c r="F50" s="6" t="s">
        <v>9</v>
      </c>
      <c r="G50" s="10">
        <v>646202</v>
      </c>
      <c r="H50" s="1">
        <v>671553</v>
      </c>
      <c r="I50" s="1"/>
      <c r="J50" s="1"/>
      <c r="K50" s="2">
        <f t="shared" si="3"/>
        <v>25351</v>
      </c>
      <c r="L50" s="24">
        <f t="shared" si="6"/>
        <v>3.9230766849994279</v>
      </c>
    </row>
    <row r="53" spans="6:12" x14ac:dyDescent="0.25">
      <c r="F53" s="213" t="s">
        <v>99</v>
      </c>
      <c r="G53" s="213"/>
      <c r="H53" s="213"/>
    </row>
    <row r="54" spans="6:12" x14ac:dyDescent="0.25">
      <c r="F54" s="1"/>
      <c r="G54" s="98">
        <v>2018</v>
      </c>
      <c r="H54" s="98">
        <v>2019</v>
      </c>
    </row>
    <row r="55" spans="6:12" x14ac:dyDescent="0.25">
      <c r="F55" s="3" t="s">
        <v>153</v>
      </c>
      <c r="G55" s="11">
        <v>16.829999999999998</v>
      </c>
      <c r="H55" s="11">
        <v>13.67</v>
      </c>
    </row>
    <row r="56" spans="6:12" x14ac:dyDescent="0.25">
      <c r="F56" s="3" t="s">
        <v>154</v>
      </c>
      <c r="G56" s="11">
        <v>34.61</v>
      </c>
      <c r="H56" s="11">
        <v>39.130000000000003</v>
      </c>
    </row>
    <row r="57" spans="6:12" x14ac:dyDescent="0.25">
      <c r="F57" s="1"/>
      <c r="G57" s="101"/>
      <c r="H57" s="101"/>
    </row>
    <row r="59" spans="6:12" ht="15.75" x14ac:dyDescent="0.25">
      <c r="F59" s="220" t="s">
        <v>101</v>
      </c>
      <c r="G59" s="221"/>
    </row>
    <row r="60" spans="6:12" x14ac:dyDescent="0.25">
      <c r="F60" s="17" t="s">
        <v>9</v>
      </c>
      <c r="G60" s="23">
        <v>3.92</v>
      </c>
    </row>
    <row r="61" spans="6:12" x14ac:dyDescent="0.25">
      <c r="F61" s="3" t="s">
        <v>39</v>
      </c>
      <c r="G61" s="101">
        <v>116.17</v>
      </c>
    </row>
    <row r="62" spans="6:12" x14ac:dyDescent="0.25">
      <c r="F62" s="1" t="s">
        <v>173</v>
      </c>
      <c r="G62" s="101">
        <v>-96.56</v>
      </c>
    </row>
    <row r="63" spans="6:12" x14ac:dyDescent="0.25">
      <c r="F63" s="152" t="s">
        <v>174</v>
      </c>
      <c r="G63" s="150"/>
    </row>
    <row r="64" spans="6:12" x14ac:dyDescent="0.25">
      <c r="F64" s="152" t="s">
        <v>171</v>
      </c>
      <c r="G64" s="150"/>
    </row>
    <row r="65" spans="6:10" x14ac:dyDescent="0.25">
      <c r="F65" s="2" t="s">
        <v>172</v>
      </c>
      <c r="G65" s="2"/>
    </row>
    <row r="67" spans="6:10" ht="15.75" thickBot="1" x14ac:dyDescent="0.3"/>
    <row r="68" spans="6:10" ht="21.75" thickBot="1" x14ac:dyDescent="0.4">
      <c r="F68" s="210" t="s">
        <v>90</v>
      </c>
      <c r="G68" s="211"/>
      <c r="H68" s="211"/>
      <c r="I68" s="211"/>
      <c r="J68" s="212"/>
    </row>
    <row r="69" spans="6:10" ht="15.75" thickBot="1" x14ac:dyDescent="0.3"/>
    <row r="70" spans="6:10" ht="15.75" x14ac:dyDescent="0.25">
      <c r="F70" s="222" t="s">
        <v>93</v>
      </c>
      <c r="G70" s="223"/>
      <c r="H70" s="223"/>
      <c r="I70" s="223"/>
      <c r="J70" s="224"/>
    </row>
    <row r="71" spans="6:10" x14ac:dyDescent="0.25">
      <c r="F71" s="162" t="s">
        <v>36</v>
      </c>
      <c r="G71" s="98">
        <v>2018</v>
      </c>
      <c r="H71" s="98">
        <v>2019</v>
      </c>
      <c r="I71" s="98" t="s">
        <v>82</v>
      </c>
      <c r="J71" s="83" t="s">
        <v>83</v>
      </c>
    </row>
    <row r="72" spans="6:10" x14ac:dyDescent="0.25">
      <c r="F72" s="155"/>
      <c r="G72" s="101" t="s">
        <v>71</v>
      </c>
      <c r="H72" s="101" t="s">
        <v>71</v>
      </c>
      <c r="I72" s="101" t="s">
        <v>71</v>
      </c>
      <c r="J72" s="149" t="s">
        <v>71</v>
      </c>
    </row>
    <row r="73" spans="6:10" x14ac:dyDescent="0.25">
      <c r="F73" s="159" t="s">
        <v>37</v>
      </c>
      <c r="G73" s="102">
        <v>723814</v>
      </c>
      <c r="H73" s="1">
        <v>705691</v>
      </c>
      <c r="I73" s="106">
        <f>G73-H73</f>
        <v>18123</v>
      </c>
      <c r="J73" s="149"/>
    </row>
    <row r="74" spans="6:10" x14ac:dyDescent="0.25">
      <c r="F74" s="153" t="s">
        <v>40</v>
      </c>
      <c r="G74" s="102"/>
      <c r="H74" s="1"/>
      <c r="I74" s="106"/>
      <c r="J74" s="149"/>
    </row>
    <row r="75" spans="6:10" x14ac:dyDescent="0.25">
      <c r="F75" s="155" t="s">
        <v>31</v>
      </c>
      <c r="G75" s="102">
        <v>26499</v>
      </c>
      <c r="H75" s="1"/>
      <c r="I75" s="109">
        <v>26499</v>
      </c>
      <c r="J75" s="149"/>
    </row>
    <row r="76" spans="6:10" x14ac:dyDescent="0.25">
      <c r="F76" s="155" t="s">
        <v>31</v>
      </c>
      <c r="G76" s="65"/>
      <c r="H76" s="1">
        <v>39506</v>
      </c>
      <c r="I76" s="106"/>
      <c r="J76" s="163">
        <v>39506</v>
      </c>
    </row>
    <row r="77" spans="6:10" x14ac:dyDescent="0.25">
      <c r="F77" s="155" t="s">
        <v>41</v>
      </c>
      <c r="G77" s="102">
        <v>199747</v>
      </c>
      <c r="H77" s="1">
        <v>223630</v>
      </c>
      <c r="I77" s="106"/>
      <c r="J77" s="149">
        <f>H77-G77</f>
        <v>23883</v>
      </c>
    </row>
    <row r="78" spans="6:10" x14ac:dyDescent="0.25">
      <c r="F78" s="155" t="s">
        <v>42</v>
      </c>
      <c r="G78" s="102">
        <v>202145</v>
      </c>
      <c r="H78" s="1">
        <v>150066</v>
      </c>
      <c r="I78" s="106">
        <f>G78-H78</f>
        <v>52079</v>
      </c>
      <c r="J78" s="149"/>
    </row>
    <row r="79" spans="6:10" x14ac:dyDescent="0.25">
      <c r="F79" s="155" t="s">
        <v>5</v>
      </c>
      <c r="G79" s="102">
        <v>0</v>
      </c>
      <c r="H79" s="1"/>
      <c r="I79" s="106"/>
      <c r="J79" s="149"/>
    </row>
    <row r="80" spans="6:10" x14ac:dyDescent="0.25">
      <c r="F80" s="162" t="s">
        <v>44</v>
      </c>
      <c r="G80" s="102"/>
      <c r="H80" s="1"/>
      <c r="I80" s="106"/>
      <c r="J80" s="149"/>
    </row>
    <row r="81" spans="6:10" x14ac:dyDescent="0.25">
      <c r="F81" s="159" t="s">
        <v>7</v>
      </c>
      <c r="G81" s="102"/>
      <c r="H81" s="1"/>
      <c r="I81" s="106"/>
      <c r="J81" s="149"/>
    </row>
    <row r="82" spans="6:10" x14ac:dyDescent="0.25">
      <c r="F82" s="156" t="s">
        <v>8</v>
      </c>
      <c r="G82" s="102">
        <v>510000</v>
      </c>
      <c r="H82" s="1">
        <v>510000</v>
      </c>
      <c r="I82" s="106"/>
      <c r="J82" s="149"/>
    </row>
    <row r="83" spans="6:10" x14ac:dyDescent="0.25">
      <c r="F83" s="156" t="s">
        <v>27</v>
      </c>
      <c r="G83" s="102">
        <v>131306</v>
      </c>
      <c r="H83" s="1">
        <v>4512</v>
      </c>
      <c r="I83" s="106"/>
      <c r="J83" s="149">
        <f>G83-H83</f>
        <v>126794</v>
      </c>
    </row>
    <row r="84" spans="6:10" x14ac:dyDescent="0.25">
      <c r="F84" s="156" t="s">
        <v>28</v>
      </c>
      <c r="G84" s="102">
        <v>58494</v>
      </c>
      <c r="H84" s="1">
        <v>58494</v>
      </c>
      <c r="I84" s="106"/>
      <c r="J84" s="149"/>
    </row>
    <row r="85" spans="6:10" x14ac:dyDescent="0.25">
      <c r="F85" s="156" t="s">
        <v>29</v>
      </c>
      <c r="G85" s="102">
        <v>-11502</v>
      </c>
      <c r="H85" s="1">
        <v>-11502</v>
      </c>
      <c r="I85" s="107"/>
      <c r="J85" s="154"/>
    </row>
    <row r="86" spans="6:10" x14ac:dyDescent="0.25">
      <c r="F86" s="156" t="s">
        <v>30</v>
      </c>
      <c r="G86" s="102">
        <v>-126793</v>
      </c>
      <c r="H86" s="1">
        <v>-26828</v>
      </c>
      <c r="I86" s="107">
        <v>99965</v>
      </c>
      <c r="J86" s="164"/>
    </row>
    <row r="87" spans="6:10" x14ac:dyDescent="0.25">
      <c r="F87" s="156" t="s">
        <v>32</v>
      </c>
      <c r="G87" s="102">
        <v>-2061</v>
      </c>
      <c r="H87" s="1">
        <v>-6618</v>
      </c>
      <c r="I87" s="165"/>
      <c r="J87" s="164">
        <v>4557</v>
      </c>
    </row>
    <row r="88" spans="6:10" x14ac:dyDescent="0.25">
      <c r="F88" s="159" t="s">
        <v>47</v>
      </c>
      <c r="G88" s="102"/>
      <c r="H88" s="1"/>
      <c r="I88" s="107"/>
      <c r="J88" s="164"/>
    </row>
    <row r="89" spans="6:10" x14ac:dyDescent="0.25">
      <c r="F89" s="156" t="s">
        <v>25</v>
      </c>
      <c r="G89" s="102">
        <v>134902</v>
      </c>
      <c r="H89" s="1">
        <v>89805</v>
      </c>
      <c r="I89" s="107"/>
      <c r="J89" s="154">
        <f>G89-H89</f>
        <v>45097</v>
      </c>
    </row>
    <row r="90" spans="6:10" x14ac:dyDescent="0.25">
      <c r="F90" s="156" t="s">
        <v>26</v>
      </c>
      <c r="G90" s="102">
        <v>58325</v>
      </c>
      <c r="H90" s="1">
        <v>55554</v>
      </c>
      <c r="I90" s="107"/>
      <c r="J90" s="164">
        <f>G90-H90</f>
        <v>2771</v>
      </c>
    </row>
    <row r="91" spans="6:10" x14ac:dyDescent="0.25">
      <c r="F91" s="155" t="s">
        <v>35</v>
      </c>
      <c r="G91" s="102">
        <v>84</v>
      </c>
      <c r="H91" s="1">
        <v>6979</v>
      </c>
      <c r="I91" s="106">
        <f>H91-G91</f>
        <v>6895</v>
      </c>
      <c r="J91" s="149"/>
    </row>
    <row r="92" spans="6:10" x14ac:dyDescent="0.25">
      <c r="F92" s="155" t="s">
        <v>33</v>
      </c>
      <c r="G92" s="102">
        <v>633</v>
      </c>
      <c r="H92" s="1">
        <v>647</v>
      </c>
      <c r="I92" s="106">
        <f>H92-G92</f>
        <v>14</v>
      </c>
      <c r="J92" s="149"/>
    </row>
    <row r="93" spans="6:10" x14ac:dyDescent="0.25">
      <c r="F93" s="153" t="s">
        <v>48</v>
      </c>
      <c r="G93" s="102"/>
      <c r="H93" s="1"/>
      <c r="I93" s="106"/>
      <c r="J93" s="149"/>
    </row>
    <row r="94" spans="6:10" x14ac:dyDescent="0.25">
      <c r="F94" s="156" t="s">
        <v>6</v>
      </c>
      <c r="G94" s="102">
        <v>214397</v>
      </c>
      <c r="H94" s="1">
        <v>209769</v>
      </c>
      <c r="I94" s="107"/>
      <c r="J94" s="164">
        <f>G94-H94</f>
        <v>4628</v>
      </c>
    </row>
    <row r="95" spans="6:10" x14ac:dyDescent="0.25">
      <c r="F95" s="156" t="s">
        <v>20</v>
      </c>
      <c r="G95" s="102">
        <v>0</v>
      </c>
      <c r="H95" s="1"/>
      <c r="I95" s="107"/>
      <c r="J95" s="164"/>
    </row>
    <row r="96" spans="6:10" x14ac:dyDescent="0.25">
      <c r="F96" s="156" t="s">
        <v>22</v>
      </c>
      <c r="G96" s="102">
        <v>0</v>
      </c>
      <c r="H96" s="1"/>
      <c r="I96" s="107"/>
      <c r="J96" s="164"/>
    </row>
    <row r="97" spans="6:10" x14ac:dyDescent="0.25">
      <c r="F97" s="156" t="s">
        <v>21</v>
      </c>
      <c r="G97" s="102">
        <v>7416</v>
      </c>
      <c r="H97" s="1"/>
      <c r="I97" s="107"/>
      <c r="J97" s="164">
        <v>7416</v>
      </c>
    </row>
    <row r="98" spans="6:10" x14ac:dyDescent="0.25">
      <c r="F98" s="156" t="s">
        <v>23</v>
      </c>
      <c r="G98" s="102"/>
      <c r="H98" s="1"/>
      <c r="I98" s="165"/>
      <c r="J98" s="164"/>
    </row>
    <row r="99" spans="6:10" x14ac:dyDescent="0.25">
      <c r="F99" s="156" t="s">
        <v>24</v>
      </c>
      <c r="G99" s="102">
        <v>176876</v>
      </c>
      <c r="H99" s="1">
        <v>227456</v>
      </c>
      <c r="I99" s="107">
        <f>H99-G99</f>
        <v>50580</v>
      </c>
      <c r="J99" s="164"/>
    </row>
    <row r="100" spans="6:10" x14ac:dyDescent="0.25">
      <c r="F100" s="156" t="s">
        <v>34</v>
      </c>
      <c r="G100" s="102">
        <v>128</v>
      </c>
      <c r="H100" s="1">
        <v>625</v>
      </c>
      <c r="I100" s="106">
        <f>H100-G100</f>
        <v>497</v>
      </c>
      <c r="J100" s="149"/>
    </row>
    <row r="101" spans="6:10" ht="15.75" thickBot="1" x14ac:dyDescent="0.3">
      <c r="F101" s="166"/>
      <c r="G101" s="167"/>
      <c r="H101" s="168"/>
      <c r="I101" s="169">
        <f>SUM(I73:I100)</f>
        <v>254652</v>
      </c>
      <c r="J101" s="147">
        <f>SUM(J73:J100)</f>
        <v>254652</v>
      </c>
    </row>
    <row r="102" spans="6:10" ht="15.75" thickBot="1" x14ac:dyDescent="0.3"/>
    <row r="103" spans="6:10" x14ac:dyDescent="0.25">
      <c r="F103" s="215" t="s">
        <v>90</v>
      </c>
      <c r="G103" s="225"/>
      <c r="H103" s="225"/>
      <c r="I103" s="225"/>
      <c r="J103" s="216"/>
    </row>
    <row r="104" spans="6:10" x14ac:dyDescent="0.25">
      <c r="F104" s="153" t="s">
        <v>84</v>
      </c>
      <c r="G104" s="1"/>
      <c r="H104" s="1"/>
      <c r="I104" s="1"/>
      <c r="J104" s="77">
        <v>26499</v>
      </c>
    </row>
    <row r="105" spans="6:10" x14ac:dyDescent="0.25">
      <c r="F105" s="153" t="s">
        <v>85</v>
      </c>
      <c r="G105" s="1"/>
      <c r="H105" s="1"/>
      <c r="I105" s="65"/>
      <c r="J105" s="154"/>
    </row>
    <row r="106" spans="6:10" x14ac:dyDescent="0.25">
      <c r="F106" s="155" t="s">
        <v>41</v>
      </c>
      <c r="G106" s="1"/>
      <c r="H106" s="1"/>
      <c r="I106" s="39">
        <v>-23883</v>
      </c>
      <c r="J106" s="154"/>
    </row>
    <row r="107" spans="6:10" x14ac:dyDescent="0.25">
      <c r="F107" s="156" t="s">
        <v>27</v>
      </c>
      <c r="G107" s="1"/>
      <c r="H107" s="1"/>
      <c r="I107" s="112">
        <v>-126794</v>
      </c>
      <c r="J107" s="154"/>
    </row>
    <row r="108" spans="6:10" x14ac:dyDescent="0.25">
      <c r="F108" s="156" t="s">
        <v>25</v>
      </c>
      <c r="G108" s="1"/>
      <c r="H108" s="1"/>
      <c r="I108" s="39">
        <v>-45097</v>
      </c>
      <c r="J108" s="154"/>
    </row>
    <row r="109" spans="6:10" x14ac:dyDescent="0.25">
      <c r="F109" s="156" t="s">
        <v>32</v>
      </c>
      <c r="G109" s="1"/>
      <c r="H109" s="1"/>
      <c r="I109" s="101">
        <v>-4557</v>
      </c>
      <c r="J109" s="154"/>
    </row>
    <row r="110" spans="6:10" x14ac:dyDescent="0.25">
      <c r="F110" s="156" t="s">
        <v>26</v>
      </c>
      <c r="G110" s="65"/>
      <c r="H110" s="65"/>
      <c r="I110" s="157">
        <v>-2771</v>
      </c>
      <c r="J110" s="154"/>
    </row>
    <row r="111" spans="6:10" x14ac:dyDescent="0.25">
      <c r="F111" s="156" t="s">
        <v>21</v>
      </c>
      <c r="G111" s="1"/>
      <c r="H111" s="1"/>
      <c r="I111" s="11">
        <v>-7416</v>
      </c>
      <c r="J111" s="154"/>
    </row>
    <row r="112" spans="6:10" x14ac:dyDescent="0.25">
      <c r="F112" s="156" t="s">
        <v>6</v>
      </c>
      <c r="G112" s="1"/>
      <c r="H112" s="1"/>
      <c r="I112" s="170">
        <v>-4628</v>
      </c>
      <c r="J112" s="154"/>
    </row>
    <row r="113" spans="6:10" x14ac:dyDescent="0.25">
      <c r="F113" s="153" t="s">
        <v>86</v>
      </c>
      <c r="G113" s="65"/>
      <c r="H113" s="1"/>
      <c r="I113" s="98">
        <f>SUM(I106:I112)</f>
        <v>-215146</v>
      </c>
      <c r="J113" s="154"/>
    </row>
    <row r="114" spans="6:10" x14ac:dyDescent="0.25">
      <c r="F114" s="155"/>
      <c r="G114" s="1"/>
      <c r="H114" s="1"/>
      <c r="I114" s="1"/>
      <c r="J114" s="154"/>
    </row>
    <row r="115" spans="6:10" x14ac:dyDescent="0.25">
      <c r="F115" s="153" t="s">
        <v>87</v>
      </c>
      <c r="G115" s="1"/>
      <c r="H115" s="1"/>
      <c r="I115" s="1"/>
      <c r="J115" s="154"/>
    </row>
    <row r="116" spans="6:10" x14ac:dyDescent="0.25">
      <c r="F116" s="156" t="s">
        <v>37</v>
      </c>
      <c r="G116" s="1"/>
      <c r="H116" s="1"/>
      <c r="I116" s="39">
        <v>18123</v>
      </c>
      <c r="J116" s="154"/>
    </row>
    <row r="117" spans="6:10" x14ac:dyDescent="0.25">
      <c r="F117" s="155" t="s">
        <v>42</v>
      </c>
      <c r="G117" s="1"/>
      <c r="H117" s="1"/>
      <c r="I117" s="39">
        <v>52079</v>
      </c>
      <c r="J117" s="154"/>
    </row>
    <row r="118" spans="6:10" x14ac:dyDescent="0.25">
      <c r="F118" s="156" t="s">
        <v>30</v>
      </c>
      <c r="G118" s="1"/>
      <c r="H118" s="1"/>
      <c r="I118" s="39">
        <v>99965</v>
      </c>
      <c r="J118" s="154"/>
    </row>
    <row r="119" spans="6:10" x14ac:dyDescent="0.25">
      <c r="F119" s="156" t="s">
        <v>24</v>
      </c>
      <c r="G119" s="1"/>
      <c r="H119" s="1"/>
      <c r="I119" s="39">
        <v>50580</v>
      </c>
      <c r="J119" s="154"/>
    </row>
    <row r="120" spans="6:10" x14ac:dyDescent="0.25">
      <c r="F120" s="156" t="s">
        <v>34</v>
      </c>
      <c r="G120" s="1"/>
      <c r="H120" s="1"/>
      <c r="I120" s="101">
        <v>497</v>
      </c>
      <c r="J120" s="154"/>
    </row>
    <row r="121" spans="6:10" x14ac:dyDescent="0.25">
      <c r="F121" s="158" t="s">
        <v>35</v>
      </c>
      <c r="G121" s="1"/>
      <c r="H121" s="1"/>
      <c r="I121" s="114">
        <v>6895</v>
      </c>
      <c r="J121" s="154"/>
    </row>
    <row r="122" spans="6:10" x14ac:dyDescent="0.25">
      <c r="F122" s="155" t="s">
        <v>175</v>
      </c>
      <c r="G122" s="1"/>
      <c r="H122" s="1"/>
      <c r="I122" s="11">
        <v>14</v>
      </c>
      <c r="J122" s="154"/>
    </row>
    <row r="123" spans="6:10" x14ac:dyDescent="0.25">
      <c r="F123" s="153" t="s">
        <v>88</v>
      </c>
      <c r="G123" s="1"/>
      <c r="H123" s="1"/>
      <c r="I123" s="98">
        <f ca="1">SUM(I116:I126)</f>
        <v>228153</v>
      </c>
      <c r="J123" s="154"/>
    </row>
    <row r="124" spans="6:10" x14ac:dyDescent="0.25">
      <c r="F124" s="159" t="s">
        <v>89</v>
      </c>
      <c r="G124" s="1"/>
      <c r="H124" s="1"/>
      <c r="I124" s="1"/>
      <c r="J124" s="77">
        <v>13007</v>
      </c>
    </row>
    <row r="125" spans="6:10" ht="15.75" thickBot="1" x14ac:dyDescent="0.3">
      <c r="F125" s="160" t="s">
        <v>91</v>
      </c>
      <c r="G125" s="161"/>
      <c r="H125" s="161"/>
      <c r="I125" s="161"/>
      <c r="J125" s="147">
        <f>J104+J124</f>
        <v>39506</v>
      </c>
    </row>
    <row r="128" spans="6:10" x14ac:dyDescent="0.25">
      <c r="F128" s="183" t="s">
        <v>94</v>
      </c>
      <c r="G128" s="183"/>
      <c r="I128" s="183" t="s">
        <v>95</v>
      </c>
      <c r="J128" s="183"/>
    </row>
    <row r="129" spans="6:10" x14ac:dyDescent="0.25">
      <c r="F129" s="98">
        <v>2018</v>
      </c>
      <c r="G129" s="98">
        <v>2019</v>
      </c>
      <c r="I129" s="98">
        <v>2018</v>
      </c>
      <c r="J129" s="100">
        <v>2019</v>
      </c>
    </row>
    <row r="130" spans="6:10" x14ac:dyDescent="0.25">
      <c r="F130" s="101">
        <v>428391</v>
      </c>
      <c r="G130" s="101">
        <v>413202</v>
      </c>
      <c r="I130" s="11">
        <v>428391</v>
      </c>
      <c r="J130" s="11">
        <v>413202</v>
      </c>
    </row>
    <row r="131" spans="6:10" x14ac:dyDescent="0.25">
      <c r="F131" s="101">
        <v>398817</v>
      </c>
      <c r="G131" s="101">
        <v>437850</v>
      </c>
      <c r="I131" s="11">
        <v>398817</v>
      </c>
      <c r="J131" s="11">
        <v>437850</v>
      </c>
    </row>
    <row r="132" spans="6:10" x14ac:dyDescent="0.25">
      <c r="F132" s="98">
        <f>F130-F131</f>
        <v>29574</v>
      </c>
      <c r="G132" s="101">
        <f>G130-G131</f>
        <v>-24648</v>
      </c>
      <c r="I132" s="24">
        <f>I130/I131</f>
        <v>1.0741543113758942</v>
      </c>
      <c r="J132" s="24">
        <f>J130/J131</f>
        <v>0.943706748886605</v>
      </c>
    </row>
    <row r="133" spans="6:10" ht="16.5" thickBot="1" x14ac:dyDescent="0.3">
      <c r="F133" s="52"/>
      <c r="G133" s="52"/>
      <c r="H133" s="52"/>
    </row>
    <row r="134" spans="6:10" ht="16.5" thickBot="1" x14ac:dyDescent="0.3">
      <c r="F134" s="186" t="s">
        <v>96</v>
      </c>
      <c r="G134" s="188"/>
      <c r="H134" s="52"/>
    </row>
    <row r="135" spans="6:10" ht="15.75" thickBot="1" x14ac:dyDescent="0.3">
      <c r="F135" s="49">
        <v>2018</v>
      </c>
      <c r="G135" s="99">
        <v>2019</v>
      </c>
    </row>
    <row r="136" spans="6:10" ht="15.75" thickBot="1" x14ac:dyDescent="0.3">
      <c r="F136" s="50">
        <v>51.45</v>
      </c>
      <c r="G136" s="51">
        <v>52.81</v>
      </c>
    </row>
    <row r="157" spans="6:12" ht="15.75" thickBot="1" x14ac:dyDescent="0.3"/>
    <row r="158" spans="6:12" ht="21" x14ac:dyDescent="0.35">
      <c r="F158" s="192" t="s">
        <v>50</v>
      </c>
      <c r="G158" s="193"/>
      <c r="H158" s="193"/>
      <c r="I158" s="193"/>
      <c r="J158" s="193"/>
      <c r="K158" s="193"/>
      <c r="L158" s="194"/>
    </row>
    <row r="159" spans="6:12" x14ac:dyDescent="0.25">
      <c r="F159" s="183" t="s">
        <v>80</v>
      </c>
      <c r="G159" s="183"/>
      <c r="H159" s="183"/>
      <c r="I159" s="183"/>
      <c r="J159" s="183"/>
      <c r="K159" s="183"/>
      <c r="L159" s="183"/>
    </row>
    <row r="160" spans="6:12" x14ac:dyDescent="0.25">
      <c r="F160" s="21"/>
      <c r="G160" s="21" t="s">
        <v>0</v>
      </c>
      <c r="H160" s="21" t="s">
        <v>0</v>
      </c>
      <c r="I160" s="21" t="s">
        <v>1</v>
      </c>
      <c r="J160" s="21"/>
      <c r="K160" s="21" t="s">
        <v>2</v>
      </c>
      <c r="L160" s="21"/>
    </row>
    <row r="161" spans="6:12" x14ac:dyDescent="0.25">
      <c r="F161" s="21"/>
      <c r="G161" s="21">
        <v>2018</v>
      </c>
      <c r="H161" s="21">
        <v>2019</v>
      </c>
      <c r="I161" s="21">
        <v>2018</v>
      </c>
      <c r="J161" s="21">
        <v>2019</v>
      </c>
      <c r="K161" s="21" t="s">
        <v>3</v>
      </c>
      <c r="L161" s="21" t="s">
        <v>81</v>
      </c>
    </row>
    <row r="162" spans="6:12" x14ac:dyDescent="0.25">
      <c r="F162" s="14" t="s">
        <v>55</v>
      </c>
      <c r="G162" s="10">
        <v>646202</v>
      </c>
      <c r="H162" s="101">
        <v>671553</v>
      </c>
      <c r="I162" s="30">
        <f>G162/G162</f>
        <v>1</v>
      </c>
      <c r="J162" s="26">
        <f>H162/H162</f>
        <v>1</v>
      </c>
      <c r="K162" s="10">
        <f>H162-G162</f>
        <v>25351</v>
      </c>
      <c r="L162" s="23">
        <f>H162/G162</f>
        <v>1.0392307668499943</v>
      </c>
    </row>
    <row r="163" spans="6:12" x14ac:dyDescent="0.25">
      <c r="F163" s="17" t="s">
        <v>10</v>
      </c>
      <c r="G163" s="10">
        <v>-648273</v>
      </c>
      <c r="H163" s="101">
        <v>-658375</v>
      </c>
      <c r="I163" s="26">
        <f>G163/G162</f>
        <v>-1.0032048802077369</v>
      </c>
      <c r="J163" s="26">
        <f>H163/H162</f>
        <v>-0.98037682803888893</v>
      </c>
      <c r="K163" s="10">
        <f t="shared" ref="K163:K183" si="7">H163-G163</f>
        <v>-10102</v>
      </c>
      <c r="L163" s="23">
        <f t="shared" ref="L163:L183" si="8">H163/G163</f>
        <v>1.0155829411374528</v>
      </c>
    </row>
    <row r="164" spans="6:12" x14ac:dyDescent="0.25">
      <c r="F164" s="14" t="s">
        <v>11</v>
      </c>
      <c r="G164" s="21">
        <f>G162+G163</f>
        <v>-2071</v>
      </c>
      <c r="H164" s="98">
        <f>H162+H163</f>
        <v>13178</v>
      </c>
      <c r="I164" s="28">
        <f>G164/G162</f>
        <v>-3.2048802077368995E-3</v>
      </c>
      <c r="J164" s="28">
        <f>H164/H162</f>
        <v>1.9623171961111036E-2</v>
      </c>
      <c r="K164" s="21">
        <f t="shared" si="7"/>
        <v>15249</v>
      </c>
      <c r="L164" s="24">
        <f t="shared" si="8"/>
        <v>-6.3631096088845966</v>
      </c>
    </row>
    <row r="165" spans="6:12" x14ac:dyDescent="0.25">
      <c r="F165" s="14" t="s">
        <v>12</v>
      </c>
      <c r="G165" s="10"/>
      <c r="H165" s="101"/>
      <c r="I165" s="30"/>
      <c r="J165" s="26"/>
      <c r="K165" s="10"/>
      <c r="L165" s="23"/>
    </row>
    <row r="166" spans="6:12" x14ac:dyDescent="0.25">
      <c r="F166" s="15" t="s">
        <v>13</v>
      </c>
      <c r="G166" s="10">
        <v>-17039</v>
      </c>
      <c r="H166" s="101">
        <v>-14092</v>
      </c>
      <c r="I166" s="26">
        <f>G166/G162</f>
        <v>-2.6367915914837774E-2</v>
      </c>
      <c r="J166" s="26">
        <f>H166/H162</f>
        <v>-2.0984196332977441E-2</v>
      </c>
      <c r="K166" s="10">
        <f t="shared" si="7"/>
        <v>2947</v>
      </c>
      <c r="L166" s="23">
        <f t="shared" si="8"/>
        <v>0.82704384060097424</v>
      </c>
    </row>
    <row r="167" spans="6:12" x14ac:dyDescent="0.25">
      <c r="F167" s="16" t="s">
        <v>14</v>
      </c>
      <c r="G167" s="10">
        <v>-29860</v>
      </c>
      <c r="H167" s="101">
        <v>-33015</v>
      </c>
      <c r="I167" s="26">
        <f>G167/G162</f>
        <v>-4.6208461131349021E-2</v>
      </c>
      <c r="J167" s="26">
        <f>H167/H162</f>
        <v>-4.9162165904999305E-2</v>
      </c>
      <c r="K167" s="10">
        <f t="shared" si="7"/>
        <v>-3155</v>
      </c>
      <c r="L167" s="23">
        <f t="shared" si="8"/>
        <v>1.1056597454789014</v>
      </c>
    </row>
    <row r="168" spans="6:12" x14ac:dyDescent="0.25">
      <c r="F168" s="20" t="s">
        <v>63</v>
      </c>
      <c r="G168" s="10">
        <v>-2089</v>
      </c>
      <c r="H168" s="101">
        <v>-1078</v>
      </c>
      <c r="I168" s="26">
        <f>G168/G162</f>
        <v>-3.2327352747283356E-3</v>
      </c>
      <c r="J168" s="26">
        <f>H168/H162</f>
        <v>-1.6052344342144254E-3</v>
      </c>
      <c r="K168" s="10">
        <f t="shared" si="7"/>
        <v>1011</v>
      </c>
      <c r="L168" s="23">
        <f t="shared" si="8"/>
        <v>0.51603638104356153</v>
      </c>
    </row>
    <row r="169" spans="6:12" x14ac:dyDescent="0.25">
      <c r="F169" s="18" t="s">
        <v>15</v>
      </c>
      <c r="G169" s="21">
        <f>G166+G167+G168</f>
        <v>-48988</v>
      </c>
      <c r="H169" s="98">
        <f>H166+H167+H168</f>
        <v>-48185</v>
      </c>
      <c r="I169" s="28">
        <f>G169/G162</f>
        <v>-7.5809112320915126E-2</v>
      </c>
      <c r="J169" s="28">
        <f>H169/H162</f>
        <v>-7.1751596672191179E-2</v>
      </c>
      <c r="K169" s="10">
        <f t="shared" si="7"/>
        <v>803</v>
      </c>
      <c r="L169" s="24">
        <f t="shared" si="8"/>
        <v>0.98360823058708258</v>
      </c>
    </row>
    <row r="170" spans="6:12" x14ac:dyDescent="0.25">
      <c r="F170" s="18" t="s">
        <v>54</v>
      </c>
      <c r="G170" s="21">
        <f>G164+G169</f>
        <v>-51059</v>
      </c>
      <c r="H170" s="98">
        <f>H164+H169</f>
        <v>-35007</v>
      </c>
      <c r="I170" s="28">
        <f>G170/G162</f>
        <v>-7.901399252865203E-2</v>
      </c>
      <c r="J170" s="28">
        <f>H170/H162</f>
        <v>-5.2128424711080139E-2</v>
      </c>
      <c r="K170" s="21">
        <f t="shared" si="7"/>
        <v>16052</v>
      </c>
      <c r="L170" s="24">
        <f>G170/H170</f>
        <v>1.4585368640557603</v>
      </c>
    </row>
    <row r="171" spans="6:12" x14ac:dyDescent="0.25">
      <c r="F171" s="18" t="s">
        <v>16</v>
      </c>
      <c r="G171" s="10"/>
      <c r="H171" s="101"/>
      <c r="I171" s="30"/>
      <c r="J171" s="26"/>
      <c r="K171" s="10"/>
      <c r="L171" s="23"/>
    </row>
    <row r="172" spans="6:12" x14ac:dyDescent="0.25">
      <c r="F172" s="19" t="s">
        <v>56</v>
      </c>
      <c r="G172" s="10">
        <v>-12074</v>
      </c>
      <c r="H172" s="101">
        <v>-14277</v>
      </c>
      <c r="I172" s="26">
        <f>G172/G162</f>
        <v>-1.8684559936366647E-2</v>
      </c>
      <c r="J172" s="26">
        <f>H172/H162</f>
        <v>-2.1259677195991977E-2</v>
      </c>
      <c r="K172" s="10">
        <f t="shared" si="7"/>
        <v>-2203</v>
      </c>
      <c r="L172" s="23">
        <f t="shared" si="8"/>
        <v>1.1824581745900282</v>
      </c>
    </row>
    <row r="173" spans="6:12" x14ac:dyDescent="0.25">
      <c r="F173" s="18" t="s">
        <v>58</v>
      </c>
      <c r="G173" s="21">
        <f>G170+G172</f>
        <v>-63133</v>
      </c>
      <c r="H173" s="98">
        <f>H170+H172</f>
        <v>-49284</v>
      </c>
      <c r="I173" s="28">
        <f>G173/G162</f>
        <v>-9.7698552465018684E-2</v>
      </c>
      <c r="J173" s="28">
        <f>H173/H162</f>
        <v>-7.3388101907072109E-2</v>
      </c>
      <c r="K173" s="21">
        <f t="shared" si="7"/>
        <v>13849</v>
      </c>
      <c r="L173" s="24">
        <f>G173/H173</f>
        <v>1.2810039769499229</v>
      </c>
    </row>
    <row r="174" spans="6:12" x14ac:dyDescent="0.25">
      <c r="F174" s="16" t="s">
        <v>59</v>
      </c>
      <c r="G174" s="10">
        <v>-2290</v>
      </c>
      <c r="H174" s="101">
        <v>13515</v>
      </c>
      <c r="I174" s="26">
        <f>G174/G162</f>
        <v>-3.5437835227993724E-3</v>
      </c>
      <c r="J174" s="26">
        <f>H174/H162</f>
        <v>2.0124993857521298E-2</v>
      </c>
      <c r="K174" s="10">
        <f t="shared" si="7"/>
        <v>15805</v>
      </c>
      <c r="L174" s="23">
        <f t="shared" si="8"/>
        <v>-5.9017467248908293</v>
      </c>
    </row>
    <row r="175" spans="6:12" x14ac:dyDescent="0.25">
      <c r="F175" s="18" t="s">
        <v>68</v>
      </c>
      <c r="G175" s="1">
        <v>0</v>
      </c>
      <c r="H175" s="101">
        <v>974</v>
      </c>
      <c r="I175" s="30">
        <v>0</v>
      </c>
      <c r="J175" s="30">
        <v>0</v>
      </c>
      <c r="K175" s="10">
        <f t="shared" si="7"/>
        <v>974</v>
      </c>
      <c r="L175" s="23"/>
    </row>
    <row r="176" spans="6:12" x14ac:dyDescent="0.25">
      <c r="F176" s="14" t="s">
        <v>61</v>
      </c>
      <c r="G176" s="21">
        <f>G173+G174</f>
        <v>-65423</v>
      </c>
      <c r="H176" s="98">
        <f>H173+H174+H175</f>
        <v>-34795</v>
      </c>
      <c r="I176" s="28">
        <v>-0.1012</v>
      </c>
      <c r="J176" s="31">
        <f>H176/H162</f>
        <v>-5.1812738532922939E-2</v>
      </c>
      <c r="K176" s="21">
        <f t="shared" si="7"/>
        <v>30628</v>
      </c>
      <c r="L176" s="24">
        <f>G176/H176</f>
        <v>1.8802414139962638</v>
      </c>
    </row>
    <row r="177" spans="6:12" x14ac:dyDescent="0.25">
      <c r="F177" s="18" t="s">
        <v>57</v>
      </c>
      <c r="G177" s="10"/>
      <c r="H177" s="101"/>
      <c r="I177" s="30"/>
      <c r="J177" s="26"/>
      <c r="K177" s="10">
        <f t="shared" si="7"/>
        <v>0</v>
      </c>
      <c r="L177" s="23"/>
    </row>
    <row r="178" spans="6:12" x14ac:dyDescent="0.25">
      <c r="F178" s="16" t="s">
        <v>60</v>
      </c>
      <c r="G178" s="10">
        <v>0</v>
      </c>
      <c r="H178" s="101">
        <v>8940</v>
      </c>
      <c r="I178" s="26">
        <f>G178/G163</f>
        <v>0</v>
      </c>
      <c r="J178" s="26">
        <f>H178/H162</f>
        <v>1.3312426569459149E-2</v>
      </c>
      <c r="K178" s="10">
        <f t="shared" si="7"/>
        <v>8940</v>
      </c>
      <c r="L178" s="23"/>
    </row>
    <row r="179" spans="6:12" x14ac:dyDescent="0.25">
      <c r="F179" s="16" t="s">
        <v>66</v>
      </c>
      <c r="G179" s="10">
        <v>-246</v>
      </c>
      <c r="H179" s="101">
        <v>0</v>
      </c>
      <c r="I179" s="26">
        <f>G179/G163</f>
        <v>3.7946976042500612E-4</v>
      </c>
      <c r="J179" s="26">
        <v>0</v>
      </c>
      <c r="K179" s="10">
        <f t="shared" si="7"/>
        <v>246</v>
      </c>
      <c r="L179" s="23">
        <f t="shared" si="8"/>
        <v>0</v>
      </c>
    </row>
    <row r="180" spans="6:12" x14ac:dyDescent="0.25">
      <c r="F180" s="16" t="s">
        <v>64</v>
      </c>
      <c r="G180" s="10">
        <v>-1310</v>
      </c>
      <c r="H180" s="101">
        <v>-5531</v>
      </c>
      <c r="I180" s="26">
        <f>G180/G163</f>
        <v>2.0207536022632442E-3</v>
      </c>
      <c r="J180" s="26">
        <f>H180/H162</f>
        <v>-8.2361332612615832E-3</v>
      </c>
      <c r="K180" s="10">
        <f t="shared" si="7"/>
        <v>-4221</v>
      </c>
      <c r="L180" s="23">
        <f t="shared" si="8"/>
        <v>4.2221374045801525</v>
      </c>
    </row>
    <row r="181" spans="6:12" x14ac:dyDescent="0.25">
      <c r="F181" s="16" t="s">
        <v>65</v>
      </c>
      <c r="G181" s="11">
        <v>-72988</v>
      </c>
      <c r="H181" s="101">
        <v>0</v>
      </c>
      <c r="I181" s="26">
        <v>-0.1129</v>
      </c>
      <c r="J181" s="26">
        <f>H181/H162</f>
        <v>0</v>
      </c>
      <c r="K181" s="10">
        <f t="shared" si="7"/>
        <v>72988</v>
      </c>
      <c r="L181" s="23">
        <f t="shared" si="8"/>
        <v>0</v>
      </c>
    </row>
    <row r="182" spans="6:12" x14ac:dyDescent="0.25">
      <c r="F182" s="16" t="s">
        <v>67</v>
      </c>
      <c r="G182" s="11">
        <v>-30000</v>
      </c>
      <c r="H182" s="101">
        <v>0</v>
      </c>
      <c r="I182" s="26">
        <v>-4.6399999999999997E-2</v>
      </c>
      <c r="J182" s="26">
        <f>H182/H163</f>
        <v>0</v>
      </c>
      <c r="K182" s="10">
        <f t="shared" si="7"/>
        <v>30000</v>
      </c>
      <c r="L182" s="23">
        <f t="shared" si="8"/>
        <v>0</v>
      </c>
    </row>
    <row r="183" spans="6:12" x14ac:dyDescent="0.25">
      <c r="F183" s="2" t="s">
        <v>62</v>
      </c>
      <c r="G183" s="21">
        <f>G176+G179+G180+G181+G182</f>
        <v>-169967</v>
      </c>
      <c r="H183" s="98">
        <f>H176+H178+H180</f>
        <v>-31386</v>
      </c>
      <c r="I183" s="28">
        <v>-0.26300000000000001</v>
      </c>
      <c r="J183" s="28">
        <f>H183/H162</f>
        <v>-4.6736445224725379E-2</v>
      </c>
      <c r="K183" s="21">
        <f t="shared" si="7"/>
        <v>138581</v>
      </c>
      <c r="L183" s="24">
        <f t="shared" si="8"/>
        <v>0.18465937505515775</v>
      </c>
    </row>
    <row r="200" spans="6:10" ht="15.75" thickBot="1" x14ac:dyDescent="0.3"/>
    <row r="201" spans="6:10" ht="21.75" thickBot="1" x14ac:dyDescent="0.4">
      <c r="F201" s="210" t="s">
        <v>176</v>
      </c>
      <c r="G201" s="211"/>
      <c r="H201" s="211"/>
      <c r="I201" s="211"/>
      <c r="J201" s="212"/>
    </row>
    <row r="204" spans="6:10" ht="15.75" thickBot="1" x14ac:dyDescent="0.3"/>
    <row r="205" spans="6:10" x14ac:dyDescent="0.25">
      <c r="F205" s="72" t="s">
        <v>120</v>
      </c>
      <c r="G205" s="174" t="s">
        <v>113</v>
      </c>
    </row>
    <row r="206" spans="6:10" x14ac:dyDescent="0.25">
      <c r="F206" s="76" t="s">
        <v>105</v>
      </c>
      <c r="G206" s="175" t="s">
        <v>112</v>
      </c>
    </row>
    <row r="207" spans="6:10" x14ac:dyDescent="0.25">
      <c r="F207" s="76" t="s">
        <v>121</v>
      </c>
      <c r="G207" s="133" t="s">
        <v>114</v>
      </c>
    </row>
    <row r="208" spans="6:10" x14ac:dyDescent="0.25">
      <c r="F208" s="76">
        <v>-49284</v>
      </c>
      <c r="G208" s="133">
        <v>1427700</v>
      </c>
    </row>
    <row r="209" spans="6:7" x14ac:dyDescent="0.25">
      <c r="F209" s="76">
        <v>528058</v>
      </c>
      <c r="G209" s="175">
        <v>590835</v>
      </c>
    </row>
    <row r="210" spans="6:7" ht="15.75" thickBot="1" x14ac:dyDescent="0.3">
      <c r="F210" s="126">
        <f>F208/F209</f>
        <v>-9.3330656859663144E-2</v>
      </c>
      <c r="G210" s="134">
        <f>G208/G209</f>
        <v>2.4164106730305415</v>
      </c>
    </row>
    <row r="213" spans="6:7" ht="15.75" thickBot="1" x14ac:dyDescent="0.3"/>
    <row r="214" spans="6:7" x14ac:dyDescent="0.25">
      <c r="F214" s="184" t="s">
        <v>129</v>
      </c>
      <c r="G214" s="185"/>
    </row>
    <row r="215" spans="6:7" x14ac:dyDescent="0.25">
      <c r="F215" s="195">
        <v>-3.1300000000000001E-2</v>
      </c>
      <c r="G215" s="196"/>
    </row>
    <row r="216" spans="6:7" x14ac:dyDescent="0.25">
      <c r="F216" s="195">
        <v>-5.5500000000000001E-2</v>
      </c>
      <c r="G216" s="196"/>
    </row>
    <row r="217" spans="6:7" x14ac:dyDescent="0.25">
      <c r="F217" s="195">
        <v>1.1200000000000001</v>
      </c>
      <c r="G217" s="196"/>
    </row>
    <row r="218" spans="6:7" x14ac:dyDescent="0.25">
      <c r="F218" s="195">
        <f>F216*F217</f>
        <v>-6.2160000000000007E-2</v>
      </c>
      <c r="G218" s="196"/>
    </row>
    <row r="219" spans="6:7" ht="15.75" thickBot="1" x14ac:dyDescent="0.3">
      <c r="F219" s="197">
        <f>F215+F218</f>
        <v>-9.3460000000000015E-2</v>
      </c>
      <c r="G219" s="198"/>
    </row>
    <row r="220" spans="6:7" ht="15.75" thickBot="1" x14ac:dyDescent="0.3"/>
    <row r="221" spans="6:7" x14ac:dyDescent="0.25">
      <c r="F221" s="72" t="s">
        <v>104</v>
      </c>
      <c r="G221" s="125" t="s">
        <v>109</v>
      </c>
    </row>
    <row r="222" spans="6:7" x14ac:dyDescent="0.25">
      <c r="F222" s="76" t="s">
        <v>106</v>
      </c>
      <c r="G222" s="77" t="s">
        <v>110</v>
      </c>
    </row>
    <row r="223" spans="6:7" x14ac:dyDescent="0.25">
      <c r="F223" s="76" t="s">
        <v>107</v>
      </c>
      <c r="G223" s="77" t="s">
        <v>111</v>
      </c>
    </row>
    <row r="224" spans="6:7" x14ac:dyDescent="0.25">
      <c r="F224" s="76">
        <v>-35007</v>
      </c>
      <c r="G224" s="77">
        <v>590835</v>
      </c>
    </row>
    <row r="225" spans="6:8" x14ac:dyDescent="0.25">
      <c r="F225" s="76">
        <v>1118893</v>
      </c>
      <c r="G225" s="77">
        <v>528058</v>
      </c>
    </row>
    <row r="226" spans="6:8" ht="15.75" thickBot="1" x14ac:dyDescent="0.3">
      <c r="F226" s="126">
        <f>F224/F225</f>
        <v>-3.1287174019320879E-2</v>
      </c>
      <c r="G226" s="127">
        <f>G224/G225</f>
        <v>1.1188827742407084</v>
      </c>
    </row>
    <row r="228" spans="6:8" ht="15.75" thickBot="1" x14ac:dyDescent="0.3"/>
    <row r="229" spans="6:8" ht="21.75" thickBot="1" x14ac:dyDescent="0.4">
      <c r="F229" s="173" t="s">
        <v>103</v>
      </c>
    </row>
    <row r="231" spans="6:8" x14ac:dyDescent="0.25">
      <c r="H231" s="9" t="s">
        <v>177</v>
      </c>
    </row>
    <row r="233" spans="6:8" ht="15.75" thickBot="1" x14ac:dyDescent="0.3"/>
    <row r="234" spans="6:8" ht="15.75" thickBot="1" x14ac:dyDescent="0.3">
      <c r="F234" s="118" t="s">
        <v>179</v>
      </c>
      <c r="G234" s="118" t="s">
        <v>178</v>
      </c>
    </row>
    <row r="235" spans="6:8" x14ac:dyDescent="0.25">
      <c r="G235" s="121">
        <v>-5.5500000000000001E-2</v>
      </c>
    </row>
    <row r="238" spans="6:8" x14ac:dyDescent="0.25">
      <c r="G238" s="64">
        <v>-3.1300000000000001E-2</v>
      </c>
    </row>
    <row r="248" spans="6:10" x14ac:dyDescent="0.25">
      <c r="F248" s="64">
        <v>-9.3299999999999994E-2</v>
      </c>
    </row>
    <row r="255" spans="6:10" ht="15.75" thickBot="1" x14ac:dyDescent="0.3"/>
    <row r="256" spans="6:10" ht="19.5" thickBot="1" x14ac:dyDescent="0.35">
      <c r="F256" s="180" t="s">
        <v>182</v>
      </c>
      <c r="G256" s="181"/>
      <c r="H256" s="181"/>
      <c r="I256" s="181"/>
      <c r="J256" s="182"/>
    </row>
    <row r="264" spans="6:10" x14ac:dyDescent="0.25">
      <c r="J264" s="119">
        <v>-35007</v>
      </c>
    </row>
    <row r="265" spans="6:10" x14ac:dyDescent="0.25">
      <c r="F265" s="29">
        <v>671553</v>
      </c>
      <c r="J265" s="119">
        <v>671553</v>
      </c>
    </row>
    <row r="266" spans="6:10" x14ac:dyDescent="0.25">
      <c r="F266" s="29">
        <v>1118893</v>
      </c>
      <c r="J266" s="92">
        <f>J264/J265</f>
        <v>-5.2128424711080139E-2</v>
      </c>
    </row>
    <row r="267" spans="6:10" x14ac:dyDescent="0.25">
      <c r="F267" s="93">
        <f>F265/F266</f>
        <v>0.60019412043868359</v>
      </c>
      <c r="J267" s="119"/>
    </row>
    <row r="269" spans="6:10" x14ac:dyDescent="0.25">
      <c r="F269" s="29">
        <v>671553</v>
      </c>
    </row>
    <row r="270" spans="6:10" x14ac:dyDescent="0.25">
      <c r="F270" s="29">
        <v>705691</v>
      </c>
    </row>
    <row r="271" spans="6:10" x14ac:dyDescent="0.25">
      <c r="F271" s="93">
        <f>F269/F270</f>
        <v>0.95162471960107187</v>
      </c>
    </row>
    <row r="273" spans="6:10" x14ac:dyDescent="0.25">
      <c r="F273" s="29">
        <v>671553</v>
      </c>
    </row>
    <row r="274" spans="6:10" x14ac:dyDescent="0.25">
      <c r="F274" s="29">
        <v>150066</v>
      </c>
    </row>
    <row r="275" spans="6:10" x14ac:dyDescent="0.25">
      <c r="F275" s="93">
        <f>F273/F274</f>
        <v>4.475050977569869</v>
      </c>
      <c r="J275" s="119">
        <v>48185</v>
      </c>
    </row>
    <row r="276" spans="6:10" x14ac:dyDescent="0.25">
      <c r="J276" s="119">
        <v>671553</v>
      </c>
    </row>
    <row r="277" spans="6:10" x14ac:dyDescent="0.25">
      <c r="F277" s="29">
        <v>671553</v>
      </c>
      <c r="J277" s="92">
        <f>J275/J276</f>
        <v>7.1751596672191179E-2</v>
      </c>
    </row>
    <row r="278" spans="6:10" x14ac:dyDescent="0.25">
      <c r="F278" s="93">
        <v>223630</v>
      </c>
    </row>
    <row r="279" spans="6:10" x14ac:dyDescent="0.25">
      <c r="F279" s="93">
        <f>F277/F278</f>
        <v>3.0029647185082502</v>
      </c>
    </row>
    <row r="280" spans="6:10" ht="15.75" thickBot="1" x14ac:dyDescent="0.3"/>
    <row r="281" spans="6:10" x14ac:dyDescent="0.25">
      <c r="H281" s="56" t="s">
        <v>132</v>
      </c>
      <c r="I281" s="94" t="s">
        <v>133</v>
      </c>
    </row>
    <row r="282" spans="6:10" x14ac:dyDescent="0.25">
      <c r="H282" s="76" t="s">
        <v>134</v>
      </c>
      <c r="I282" s="77" t="s">
        <v>135</v>
      </c>
    </row>
    <row r="283" spans="6:10" x14ac:dyDescent="0.25">
      <c r="H283" s="76">
        <v>223630</v>
      </c>
      <c r="I283" s="77">
        <v>150066</v>
      </c>
    </row>
    <row r="284" spans="6:10" x14ac:dyDescent="0.25">
      <c r="H284" s="76">
        <v>671553</v>
      </c>
      <c r="I284" s="77">
        <v>671553</v>
      </c>
    </row>
    <row r="285" spans="6:10" x14ac:dyDescent="0.25">
      <c r="H285" s="145">
        <f>H283/H284*365</f>
        <v>121.5465495649636</v>
      </c>
      <c r="I285" s="79">
        <f>I283/I284*365</f>
        <v>81.563316670463834</v>
      </c>
    </row>
    <row r="286" spans="6:10" ht="15.75" thickBot="1" x14ac:dyDescent="0.3">
      <c r="H286" s="146" t="s">
        <v>136</v>
      </c>
      <c r="I286" s="147" t="s">
        <v>136</v>
      </c>
    </row>
    <row r="287" spans="6:10" ht="15.75" thickBot="1" x14ac:dyDescent="0.3"/>
    <row r="288" spans="6:10" ht="19.5" thickBot="1" x14ac:dyDescent="0.35">
      <c r="F288" s="180" t="s">
        <v>181</v>
      </c>
      <c r="G288" s="181"/>
      <c r="H288" s="182"/>
    </row>
    <row r="289" spans="6:7" ht="15.75" thickBot="1" x14ac:dyDescent="0.3"/>
    <row r="290" spans="6:7" x14ac:dyDescent="0.25">
      <c r="F290" s="132" t="s">
        <v>138</v>
      </c>
      <c r="G290" s="132" t="s">
        <v>145</v>
      </c>
    </row>
    <row r="291" spans="6:7" x14ac:dyDescent="0.25">
      <c r="F291" s="133" t="s">
        <v>139</v>
      </c>
      <c r="G291" s="133" t="s">
        <v>140</v>
      </c>
    </row>
    <row r="292" spans="6:7" x14ac:dyDescent="0.25">
      <c r="F292" s="133">
        <v>-31386</v>
      </c>
      <c r="G292" s="133">
        <v>-0.62</v>
      </c>
    </row>
    <row r="293" spans="6:7" x14ac:dyDescent="0.25">
      <c r="F293" s="133">
        <v>51000</v>
      </c>
      <c r="G293" s="133">
        <v>20.68</v>
      </c>
    </row>
    <row r="294" spans="6:7" ht="15.75" thickBot="1" x14ac:dyDescent="0.3">
      <c r="F294" s="134">
        <f>F292/F293</f>
        <v>-0.61541176470588232</v>
      </c>
      <c r="G294" s="135">
        <f>G292/G293</f>
        <v>-2.9980657640232108E-2</v>
      </c>
    </row>
    <row r="295" spans="6:7" ht="15.75" thickBot="1" x14ac:dyDescent="0.3"/>
    <row r="296" spans="6:7" x14ac:dyDescent="0.25">
      <c r="F296" s="132" t="s">
        <v>148</v>
      </c>
      <c r="G296" s="132" t="s">
        <v>146</v>
      </c>
    </row>
    <row r="297" spans="6:7" x14ac:dyDescent="0.25">
      <c r="F297" s="133" t="s">
        <v>142</v>
      </c>
      <c r="G297" s="133" t="s">
        <v>143</v>
      </c>
    </row>
    <row r="298" spans="6:7" x14ac:dyDescent="0.25">
      <c r="F298" s="133">
        <v>20.68</v>
      </c>
      <c r="G298" s="133">
        <v>528058</v>
      </c>
    </row>
    <row r="299" spans="6:7" x14ac:dyDescent="0.25">
      <c r="F299" s="133">
        <v>-0.62</v>
      </c>
      <c r="G299" s="133">
        <v>51000</v>
      </c>
    </row>
    <row r="300" spans="6:7" x14ac:dyDescent="0.25">
      <c r="F300" s="136">
        <f>F298/F299</f>
        <v>-33.354838709677416</v>
      </c>
      <c r="G300" s="136">
        <f>G298/G299</f>
        <v>10.35407843137255</v>
      </c>
    </row>
    <row r="301" spans="6:7" ht="15.75" thickBot="1" x14ac:dyDescent="0.3">
      <c r="F301" s="137" t="s">
        <v>141</v>
      </c>
      <c r="G301" s="137"/>
    </row>
    <row r="302" spans="6:7" ht="15.75" thickBot="1" x14ac:dyDescent="0.3"/>
    <row r="303" spans="6:7" x14ac:dyDescent="0.25">
      <c r="F303" s="132" t="s">
        <v>144</v>
      </c>
      <c r="G303" s="138" t="s">
        <v>149</v>
      </c>
    </row>
    <row r="304" spans="6:7" x14ac:dyDescent="0.25">
      <c r="F304" s="133" t="s">
        <v>147</v>
      </c>
      <c r="G304" s="139" t="s">
        <v>150</v>
      </c>
    </row>
    <row r="305" spans="6:17" x14ac:dyDescent="0.25">
      <c r="F305" s="133">
        <v>20.68</v>
      </c>
      <c r="G305" s="139" t="s">
        <v>180</v>
      </c>
    </row>
    <row r="306" spans="6:17" x14ac:dyDescent="0.25">
      <c r="F306" s="133">
        <v>10.35</v>
      </c>
      <c r="G306" s="139"/>
    </row>
    <row r="307" spans="6:17" ht="15.75" thickBot="1" x14ac:dyDescent="0.3">
      <c r="F307" s="134">
        <f>F305/F306</f>
        <v>1.9980676328502416</v>
      </c>
      <c r="G307" s="140"/>
    </row>
    <row r="311" spans="6:17" ht="21" x14ac:dyDescent="0.35">
      <c r="G311" s="178" t="s">
        <v>186</v>
      </c>
      <c r="H311" s="178"/>
      <c r="I311" s="178"/>
      <c r="J311" s="178"/>
    </row>
    <row r="315" spans="6:17" ht="21" x14ac:dyDescent="0.35">
      <c r="H315" s="219" t="s">
        <v>184</v>
      </c>
      <c r="I315" s="219"/>
      <c r="J315" s="219"/>
      <c r="K315" s="219"/>
      <c r="N315" s="219" t="s">
        <v>185</v>
      </c>
      <c r="O315" s="219"/>
      <c r="P315" s="219"/>
      <c r="Q315" s="219"/>
    </row>
    <row r="316" spans="6:17" ht="21" x14ac:dyDescent="0.35">
      <c r="H316" s="179">
        <v>2016</v>
      </c>
      <c r="I316" s="179"/>
      <c r="J316" s="179"/>
      <c r="K316" s="177">
        <v>-6999</v>
      </c>
      <c r="N316" s="179">
        <v>2016</v>
      </c>
      <c r="O316" s="179"/>
      <c r="P316" s="179"/>
      <c r="Q316" s="177">
        <v>604768</v>
      </c>
    </row>
    <row r="317" spans="6:17" ht="21" x14ac:dyDescent="0.35">
      <c r="H317" s="179">
        <v>2017</v>
      </c>
      <c r="I317" s="179"/>
      <c r="J317" s="179"/>
      <c r="K317" s="177">
        <v>45469</v>
      </c>
      <c r="N317" s="179">
        <v>2017</v>
      </c>
      <c r="O317" s="179"/>
      <c r="P317" s="179"/>
      <c r="Q317" s="177">
        <v>696421</v>
      </c>
    </row>
    <row r="318" spans="6:17" ht="21" x14ac:dyDescent="0.35">
      <c r="H318" s="179">
        <v>2018</v>
      </c>
      <c r="I318" s="179"/>
      <c r="J318" s="179"/>
      <c r="K318" s="177">
        <v>-51059</v>
      </c>
      <c r="N318" s="179">
        <v>2018</v>
      </c>
      <c r="O318" s="179"/>
      <c r="P318" s="179"/>
      <c r="Q318" s="177">
        <v>646202</v>
      </c>
    </row>
    <row r="319" spans="6:17" ht="21" x14ac:dyDescent="0.35">
      <c r="H319" s="179">
        <v>2019</v>
      </c>
      <c r="I319" s="179"/>
      <c r="J319" s="179"/>
      <c r="K319" s="177">
        <v>-35007</v>
      </c>
      <c r="N319" s="179">
        <v>2019</v>
      </c>
      <c r="O319" s="179"/>
      <c r="P319" s="179"/>
      <c r="Q319" s="177">
        <v>671553</v>
      </c>
    </row>
  </sheetData>
  <mergeCells count="25">
    <mergeCell ref="F218:G218"/>
    <mergeCell ref="F219:G219"/>
    <mergeCell ref="F256:J256"/>
    <mergeCell ref="F288:H288"/>
    <mergeCell ref="F128:G128"/>
    <mergeCell ref="I128:J128"/>
    <mergeCell ref="F134:G134"/>
    <mergeCell ref="F159:L159"/>
    <mergeCell ref="F217:G217"/>
    <mergeCell ref="H315:K315"/>
    <mergeCell ref="N315:Q315"/>
    <mergeCell ref="F6:L6"/>
    <mergeCell ref="F7:L7"/>
    <mergeCell ref="I8:J8"/>
    <mergeCell ref="K8:L8"/>
    <mergeCell ref="F158:L158"/>
    <mergeCell ref="F53:H53"/>
    <mergeCell ref="F59:G59"/>
    <mergeCell ref="F68:J68"/>
    <mergeCell ref="F70:J70"/>
    <mergeCell ref="F103:J103"/>
    <mergeCell ref="F201:J201"/>
    <mergeCell ref="F214:G214"/>
    <mergeCell ref="F215:G215"/>
    <mergeCell ref="F216:G216"/>
  </mergeCells>
  <pageMargins left="0.7" right="0.7" top="0.75" bottom="0.75" header="0.3" footer="0.3"/>
  <pageSetup paperSize="9" scale="66" fitToHeight="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rightToLeft="1" topLeftCell="C16" workbookViewId="0">
      <selection activeCell="C1" sqref="C1:P36"/>
    </sheetView>
  </sheetViews>
  <sheetFormatPr defaultRowHeight="15" x14ac:dyDescent="0.25"/>
  <cols>
    <col min="5" max="5" width="9.140625" bestFit="1" customWidth="1"/>
    <col min="8" max="8" width="9.42578125" bestFit="1" customWidth="1"/>
    <col min="14" max="14" width="10.140625" bestFit="1" customWidth="1"/>
  </cols>
  <sheetData>
    <row r="1" spans="1:14" x14ac:dyDescent="0.25">
      <c r="A1" t="s">
        <v>183</v>
      </c>
    </row>
    <row r="2" spans="1:14" ht="21" x14ac:dyDescent="0.35">
      <c r="D2" s="178" t="s">
        <v>186</v>
      </c>
      <c r="E2" s="178"/>
      <c r="F2" s="178"/>
      <c r="G2" s="178"/>
    </row>
    <row r="6" spans="1:14" ht="21" x14ac:dyDescent="0.35">
      <c r="E6" s="219" t="s">
        <v>184</v>
      </c>
      <c r="F6" s="219"/>
      <c r="G6" s="219"/>
      <c r="H6" s="219"/>
      <c r="K6" s="219" t="s">
        <v>185</v>
      </c>
      <c r="L6" s="219"/>
      <c r="M6" s="219"/>
      <c r="N6" s="219"/>
    </row>
    <row r="7" spans="1:14" ht="21" x14ac:dyDescent="0.35">
      <c r="E7" s="176">
        <v>2016</v>
      </c>
      <c r="F7" s="176"/>
      <c r="G7" s="176"/>
      <c r="H7" s="177">
        <v>-6999</v>
      </c>
      <c r="K7" s="176">
        <v>2016</v>
      </c>
      <c r="L7" s="176"/>
      <c r="M7" s="176"/>
      <c r="N7" s="177">
        <v>604768</v>
      </c>
    </row>
    <row r="8" spans="1:14" ht="21" x14ac:dyDescent="0.35">
      <c r="E8" s="176">
        <v>2017</v>
      </c>
      <c r="F8" s="176"/>
      <c r="G8" s="176"/>
      <c r="H8" s="177">
        <v>45469</v>
      </c>
      <c r="K8" s="176">
        <v>2017</v>
      </c>
      <c r="L8" s="176"/>
      <c r="M8" s="176"/>
      <c r="N8" s="177">
        <v>696421</v>
      </c>
    </row>
    <row r="9" spans="1:14" ht="21" x14ac:dyDescent="0.35">
      <c r="E9" s="176">
        <v>2018</v>
      </c>
      <c r="F9" s="176"/>
      <c r="G9" s="176"/>
      <c r="H9" s="177">
        <v>-51059</v>
      </c>
      <c r="K9" s="176">
        <v>2018</v>
      </c>
      <c r="L9" s="176"/>
      <c r="M9" s="176"/>
      <c r="N9" s="177">
        <v>646202</v>
      </c>
    </row>
    <row r="10" spans="1:14" ht="21" x14ac:dyDescent="0.35">
      <c r="E10" s="176">
        <v>2019</v>
      </c>
      <c r="F10" s="176"/>
      <c r="G10" s="176"/>
      <c r="H10" s="177">
        <v>-35007</v>
      </c>
      <c r="K10" s="176">
        <v>2019</v>
      </c>
      <c r="L10" s="176"/>
      <c r="M10" s="176"/>
      <c r="N10" s="177">
        <v>671553</v>
      </c>
    </row>
  </sheetData>
  <mergeCells count="2">
    <mergeCell ref="E6:H6"/>
    <mergeCell ref="K6:N6"/>
  </mergeCells>
  <pageMargins left="0.7" right="0.7" top="0.75" bottom="0.75" header="0.3" footer="0.3"/>
  <pageSetup paperSize="9" scale="88"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2016-017</vt:lpstr>
      <vt:lpstr>2017-2018</vt:lpstr>
      <vt:lpstr>2018-2019</vt:lpstr>
      <vt:lpstr>مقارنة الارباح والمبيعات</vt:lpstr>
    </vt:vector>
  </TitlesOfParts>
  <Company>Microsoft (C)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2020-04-23T21:21:07Z</cp:lastPrinted>
  <dcterms:created xsi:type="dcterms:W3CDTF">2020-04-20T06:40:17Z</dcterms:created>
  <dcterms:modified xsi:type="dcterms:W3CDTF">2021-09-12T19:14:33Z</dcterms:modified>
</cp:coreProperties>
</file>